
<file path=[Content_Types].xml><?xml version="1.0" encoding="utf-8"?>
<Types xmlns="http://schemas.openxmlformats.org/package/2006/content-types">
  <Default Extension="jpg" ContentType="image/jpg"/>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sheets/sheet41.xml" ContentType="application/vnd.openxmlformats-officedocument.spreadsheetml.worksheet+xml"/>
  <Override PartName="/xl/drawings/drawing41.xml" ContentType="application/vnd.openxmlformats-officedocument.drawing+xml"/>
  <Override PartName="/xl/worksheets/sheet42.xml" ContentType="application/vnd.openxmlformats-officedocument.spreadsheetml.worksheet+xml"/>
  <Override PartName="/xl/drawings/drawing42.xml" ContentType="application/vnd.openxmlformats-officedocument.drawing+xml"/>
  <Override PartName="/xl/worksheets/sheet43.xml" ContentType="application/vnd.openxmlformats-officedocument.spreadsheetml.worksheet+xml"/>
  <Override PartName="/xl/drawings/drawing43.xml" ContentType="application/vnd.openxmlformats-officedocument.drawing+xml"/>
  <Override PartName="/xl/worksheets/sheet44.xml" ContentType="application/vnd.openxmlformats-officedocument.spreadsheetml.worksheet+xml"/>
  <Override PartName="/xl/drawings/drawing44.xml" ContentType="application/vnd.openxmlformats-officedocument.drawing+xml"/>
  <Override PartName="/xl/worksheets/sheet45.xml" ContentType="application/vnd.openxmlformats-officedocument.spreadsheetml.worksheet+xml"/>
  <Override PartName="/xl/drawings/drawing45.xml" ContentType="application/vnd.openxmlformats-officedocument.drawing+xml"/>
  <Override PartName="/xl/worksheets/sheet46.xml" ContentType="application/vnd.openxmlformats-officedocument.spreadsheetml.worksheet+xml"/>
  <Override PartName="/xl/drawings/drawing46.xml" ContentType="application/vnd.openxmlformats-officedocument.drawing+xml"/>
  <Override PartName="/xl/worksheets/sheet47.xml" ContentType="application/vnd.openxmlformats-officedocument.spreadsheetml.worksheet+xml"/>
  <Override PartName="/xl/drawings/drawing47.xml" ContentType="application/vnd.openxmlformats-officedocument.drawing+xml"/>
  <Override PartName="/xl/worksheets/sheet48.xml" ContentType="application/vnd.openxmlformats-officedocument.spreadsheetml.worksheet+xml"/>
  <Override PartName="/xl/drawings/drawing48.xml" ContentType="application/vnd.openxmlformats-officedocument.drawing+xml"/>
  <Override PartName="/xl/worksheets/sheet49.xml" ContentType="application/vnd.openxmlformats-officedocument.spreadsheetml.worksheet+xml"/>
  <Override PartName="/xl/drawings/drawing49.xml" ContentType="application/vnd.openxmlformats-officedocument.drawing+xml"/>
  <Override PartName="/xl/worksheets/sheet50.xml" ContentType="application/vnd.openxmlformats-officedocument.spreadsheetml.worksheet+xml"/>
  <Override PartName="/xl/drawings/drawing50.xml" ContentType="application/vnd.openxmlformats-officedocument.drawing+xml"/>
  <Override PartName="/xl/worksheets/sheet51.xml" ContentType="application/vnd.openxmlformats-officedocument.spreadsheetml.worksheet+xml"/>
  <Override PartName="/xl/drawings/drawing51.xml" ContentType="application/vnd.openxmlformats-officedocument.drawing+xml"/>
  <Override PartName="/xl/worksheets/sheet52.xml" ContentType="application/vnd.openxmlformats-officedocument.spreadsheetml.worksheet+xml"/>
  <Override PartName="/xl/drawings/drawing52.xml" ContentType="application/vnd.openxmlformats-officedocument.drawing+xml"/>
  <Override PartName="/xl/worksheets/sheet53.xml" ContentType="application/vnd.openxmlformats-officedocument.spreadsheetml.worksheet+xml"/>
  <Override PartName="/xl/drawings/drawing53.xml" ContentType="application/vnd.openxmlformats-officedocument.drawing+xml"/>
  <Override PartName="/xl/worksheets/sheet54.xml" ContentType="application/vnd.openxmlformats-officedocument.spreadsheetml.worksheet+xml"/>
  <Override PartName="/xl/drawings/drawing54.xml" ContentType="application/vnd.openxmlformats-officedocument.drawing+xml"/>
  <Override PartName="/xl/worksheets/sheet55.xml" ContentType="application/vnd.openxmlformats-officedocument.spreadsheetml.worksheet+xml"/>
  <Override PartName="/xl/drawings/drawing55.xml" ContentType="application/vnd.openxmlformats-officedocument.drawing+xml"/>
  <Override PartName="/xl/worksheets/sheet56.xml" ContentType="application/vnd.openxmlformats-officedocument.spreadsheetml.worksheet+xml"/>
  <Override PartName="/xl/drawings/drawing56.xml" ContentType="application/vnd.openxmlformats-officedocument.drawing+xml"/>
  <Override PartName="/xl/worksheets/sheet57.xml" ContentType="application/vnd.openxmlformats-officedocument.spreadsheetml.worksheet+xml"/>
  <Override PartName="/xl/drawings/drawing57.xml" ContentType="application/vnd.openxmlformats-officedocument.drawing+xml"/>
  <Override PartName="/xl/worksheets/sheet58.xml" ContentType="application/vnd.openxmlformats-officedocument.spreadsheetml.worksheet+xml"/>
  <Override PartName="/xl/drawings/drawing58.xml" ContentType="application/vnd.openxmlformats-officedocument.drawing+xml"/>
  <Override PartName="/xl/worksheets/sheet59.xml" ContentType="application/vnd.openxmlformats-officedocument.spreadsheetml.worksheet+xml"/>
  <Override PartName="/xl/drawings/drawing59.xml" ContentType="application/vnd.openxmlformats-officedocument.drawing+xml"/>
  <Override PartName="/xl/worksheets/sheet60.xml" ContentType="application/vnd.openxmlformats-officedocument.spreadsheetml.worksheet+xml"/>
  <Override PartName="/xl/drawings/drawing60.xml" ContentType="application/vnd.openxmlformats-officedocument.drawing+xml"/>
  <Override PartName="/xl/worksheets/sheet61.xml" ContentType="application/vnd.openxmlformats-officedocument.spreadsheetml.worksheet+xml"/>
  <Override PartName="/xl/drawings/drawing61.xml" ContentType="application/vnd.openxmlformats-officedocument.drawing+xml"/>
  <Override PartName="/xl/worksheets/sheet62.xml" ContentType="application/vnd.openxmlformats-officedocument.spreadsheetml.worksheet+xml"/>
  <Override PartName="/xl/drawings/drawing62.xml" ContentType="application/vnd.openxmlformats-officedocument.drawing+xml"/>
  <Override PartName="/xl/worksheets/sheet63.xml" ContentType="application/vnd.openxmlformats-officedocument.spreadsheetml.worksheet+xml"/>
  <Override PartName="/xl/drawings/drawing63.xml" ContentType="application/vnd.openxmlformats-officedocument.drawing+xml"/>
  <Override PartName="/xl/worksheets/sheet64.xml" ContentType="application/vnd.openxmlformats-officedocument.spreadsheetml.worksheet+xml"/>
  <Override PartName="/xl/drawings/drawing64.xml" ContentType="application/vnd.openxmlformats-officedocument.drawing+xml"/>
  <Override PartName="/xl/worksheets/sheet65.xml" ContentType="application/vnd.openxmlformats-officedocument.spreadsheetml.worksheet+xml"/>
  <Override PartName="/xl/drawings/drawing65.xml" ContentType="application/vnd.openxmlformats-officedocument.drawing+xml"/>
  <Override PartName="/xl/worksheets/sheet66.xml" ContentType="application/vnd.openxmlformats-officedocument.spreadsheetml.worksheet+xml"/>
  <Override PartName="/xl/drawings/drawing66.xml" ContentType="application/vnd.openxmlformats-officedocument.drawing+xml"/>
  <Override PartName="/xl/worksheets/sheet67.xml" ContentType="application/vnd.openxmlformats-officedocument.spreadsheetml.worksheet+xml"/>
  <Override PartName="/xl/drawings/drawing67.xml" ContentType="application/vnd.openxmlformats-officedocument.drawing+xml"/>
  <Override PartName="/xl/worksheets/sheet68.xml" ContentType="application/vnd.openxmlformats-officedocument.spreadsheetml.worksheet+xml"/>
  <Override PartName="/xl/drawings/drawing68.xml" ContentType="application/vnd.openxmlformats-officedocument.drawing+xml"/>
  <Override PartName="/xl/worksheets/sheet69.xml" ContentType="application/vnd.openxmlformats-officedocument.spreadsheetml.worksheet+xml"/>
  <Override PartName="/xl/drawings/drawing69.xml" ContentType="application/vnd.openxmlformats-officedocument.drawing+xml"/>
  <Override PartName="/xl/worksheets/sheet70.xml" ContentType="application/vnd.openxmlformats-officedocument.spreadsheetml.worksheet+xml"/>
  <Override PartName="/xl/drawings/drawing70.xml" ContentType="application/vnd.openxmlformats-officedocument.drawing+xml"/>
  <Override PartName="/xl/worksheets/sheet71.xml" ContentType="application/vnd.openxmlformats-officedocument.spreadsheetml.worksheet+xml"/>
  <Override PartName="/xl/drawings/drawing71.xml" ContentType="application/vnd.openxmlformats-officedocument.drawing+xml"/>
  <Override PartName="/xl/worksheets/sheet72.xml" ContentType="application/vnd.openxmlformats-officedocument.spreadsheetml.worksheet+xml"/>
  <Override PartName="/xl/drawings/drawing72.xml" ContentType="application/vnd.openxmlformats-officedocument.drawing+xml"/>
  <Override PartName="/xl/worksheets/sheet73.xml" ContentType="application/vnd.openxmlformats-officedocument.spreadsheetml.worksheet+xml"/>
  <Override PartName="/xl/drawings/drawing73.xml" ContentType="application/vnd.openxmlformats-officedocument.drawing+xml"/>
  <Override PartName="/xl/worksheets/sheet74.xml" ContentType="application/vnd.openxmlformats-officedocument.spreadsheetml.worksheet+xml"/>
  <Override PartName="/xl/drawings/drawing74.xml" ContentType="application/vnd.openxmlformats-officedocument.drawing+xml"/>
  <Override PartName="/xl/worksheets/sheet75.xml" ContentType="application/vnd.openxmlformats-officedocument.spreadsheetml.worksheet+xml"/>
  <Override PartName="/xl/drawings/drawing75.xml" ContentType="application/vnd.openxmlformats-officedocument.drawing+xml"/>
  <Override PartName="/xl/worksheets/sheet76.xml" ContentType="application/vnd.openxmlformats-officedocument.spreadsheetml.worksheet+xml"/>
  <Override PartName="/xl/drawings/drawing76.xml" ContentType="application/vnd.openxmlformats-officedocument.drawing+xml"/>
  <Override PartName="/xl/worksheets/sheet77.xml" ContentType="application/vnd.openxmlformats-officedocument.spreadsheetml.worksheet+xml"/>
  <Override PartName="/xl/drawings/drawing77.xml" ContentType="application/vnd.openxmlformats-officedocument.drawing+xml"/>
  <Override PartName="/xl/worksheets/sheet78.xml" ContentType="application/vnd.openxmlformats-officedocument.spreadsheetml.worksheet+xml"/>
  <Override PartName="/xl/drawings/drawing78.xml" ContentType="application/vnd.openxmlformats-officedocument.drawing+xml"/>
  <Override PartName="/xl/worksheets/sheet79.xml" ContentType="application/vnd.openxmlformats-officedocument.spreadsheetml.worksheet+xml"/>
  <Override PartName="/xl/drawings/drawing79.xml" ContentType="application/vnd.openxmlformats-officedocument.drawing+xml"/>
  <Override PartName="/xl/worksheets/sheet80.xml" ContentType="application/vnd.openxmlformats-officedocument.spreadsheetml.worksheet+xml"/>
  <Override PartName="/xl/drawings/drawing80.xml" ContentType="application/vnd.openxmlformats-officedocument.drawing+xml"/>
  <Override PartName="/xl/worksheets/sheet81.xml" ContentType="application/vnd.openxmlformats-officedocument.spreadsheetml.worksheet+xml"/>
  <Override PartName="/xl/drawings/drawing81.xml" ContentType="application/vnd.openxmlformats-officedocument.drawing+xml"/>
  <Override PartName="/xl/worksheets/sheet82.xml" ContentType="application/vnd.openxmlformats-officedocument.spreadsheetml.worksheet+xml"/>
  <Override PartName="/xl/drawings/drawing82.xml" ContentType="application/vnd.openxmlformats-officedocument.drawing+xml"/>
  <Override PartName="/xl/worksheets/sheet83.xml" ContentType="application/vnd.openxmlformats-officedocument.spreadsheetml.worksheet+xml"/>
  <Override PartName="/xl/drawings/drawing83.xml" ContentType="application/vnd.openxmlformats-officedocument.drawing+xml"/>
  <Override PartName="/xl/worksheets/sheet84.xml" ContentType="application/vnd.openxmlformats-officedocument.spreadsheetml.worksheet+xml"/>
  <Override PartName="/xl/drawings/drawing84.xml" ContentType="application/vnd.openxmlformats-officedocument.drawing+xml"/>
  <Override PartName="/xl/worksheets/sheet85.xml" ContentType="application/vnd.openxmlformats-officedocument.spreadsheetml.worksheet+xml"/>
  <Override PartName="/xl/drawings/drawing85.xml" ContentType="application/vnd.openxmlformats-officedocument.drawing+xml"/>
  <Override PartName="/xl/worksheets/sheet86.xml" ContentType="application/vnd.openxmlformats-officedocument.spreadsheetml.worksheet+xml"/>
  <Override PartName="/xl/drawings/drawing86.xml" ContentType="application/vnd.openxmlformats-officedocument.drawing+xml"/>
  <Override PartName="/xl/worksheets/sheet87.xml" ContentType="application/vnd.openxmlformats-officedocument.spreadsheetml.worksheet+xml"/>
  <Override PartName="/xl/drawings/drawing87.xml" ContentType="application/vnd.openxmlformats-officedocument.drawing+xml"/>
  <Override PartName="/xl/worksheets/sheet88.xml" ContentType="application/vnd.openxmlformats-officedocument.spreadsheetml.worksheet+xml"/>
  <Override PartName="/xl/drawings/drawing88.xml" ContentType="application/vnd.openxmlformats-officedocument.drawing+xml"/>
  <Override PartName="/xl/worksheets/sheet89.xml" ContentType="application/vnd.openxmlformats-officedocument.spreadsheetml.worksheet+xml"/>
  <Override PartName="/xl/drawings/drawing89.xml" ContentType="application/vnd.openxmlformats-officedocument.drawing+xml"/>
  <Override PartName="/xl/worksheets/sheet90.xml" ContentType="application/vnd.openxmlformats-officedocument.spreadsheetml.worksheet+xml"/>
  <Override PartName="/xl/drawings/drawing90.xml" ContentType="application/vnd.openxmlformats-officedocument.drawing+xml"/>
  <Override PartName="/xl/worksheets/sheet91.xml" ContentType="application/vnd.openxmlformats-officedocument.spreadsheetml.worksheet+xml"/>
  <Override PartName="/xl/drawings/drawing91.xml" ContentType="application/vnd.openxmlformats-officedocument.drawing+xml"/>
  <Override PartName="/xl/worksheets/sheet92.xml" ContentType="application/vnd.openxmlformats-officedocument.spreadsheetml.worksheet+xml"/>
  <Override PartName="/xl/drawings/drawing92.xml" ContentType="application/vnd.openxmlformats-officedocument.drawing+xml"/>
  <Override PartName="/xl/worksheets/sheet93.xml" ContentType="application/vnd.openxmlformats-officedocument.spreadsheetml.worksheet+xml"/>
  <Override PartName="/xl/drawings/drawing93.xml" ContentType="application/vnd.openxmlformats-officedocument.drawing+xml"/>
  <Override PartName="/xl/worksheets/sheet94.xml" ContentType="application/vnd.openxmlformats-officedocument.spreadsheetml.worksheet+xml"/>
  <Override PartName="/xl/drawings/drawing94.xml" ContentType="application/vnd.openxmlformats-officedocument.drawing+xml"/>
  <Override PartName="/xl/worksheets/sheet95.xml" ContentType="application/vnd.openxmlformats-officedocument.spreadsheetml.worksheet+xml"/>
  <Override PartName="/xl/drawings/drawing95.xml" ContentType="application/vnd.openxmlformats-officedocument.drawing+xml"/>
  <Override PartName="/xl/worksheets/sheet96.xml" ContentType="application/vnd.openxmlformats-officedocument.spreadsheetml.worksheet+xml"/>
  <Override PartName="/xl/drawings/drawing96.xml" ContentType="application/vnd.openxmlformats-officedocument.drawing+xml"/>
  <Override PartName="/xl/worksheets/sheet97.xml" ContentType="application/vnd.openxmlformats-officedocument.spreadsheetml.worksheet+xml"/>
  <Override PartName="/xl/drawings/drawing97.xml" ContentType="application/vnd.openxmlformats-officedocument.drawing+xml"/>
  <Override PartName="/xl/worksheets/sheet98.xml" ContentType="application/vnd.openxmlformats-officedocument.spreadsheetml.worksheet+xml"/>
  <Override PartName="/xl/drawings/drawing98.xml" ContentType="application/vnd.openxmlformats-officedocument.drawing+xml"/>
  <Override PartName="/xl/worksheets/sheet99.xml" ContentType="application/vnd.openxmlformats-officedocument.spreadsheetml.worksheet+xml"/>
  <Override PartName="/xl/drawings/drawing99.xml" ContentType="application/vnd.openxmlformats-officedocument.drawing+xml"/>
  <Override PartName="/xl/worksheets/sheet100.xml" ContentType="application/vnd.openxmlformats-officedocument.spreadsheetml.worksheet+xml"/>
  <Override PartName="/xl/drawings/drawing100.xml" ContentType="application/vnd.openxmlformats-officedocument.drawing+xml"/>
  <Override PartName="/xl/worksheets/sheet101.xml" ContentType="application/vnd.openxmlformats-officedocument.spreadsheetml.worksheet+xml"/>
  <Override PartName="/xl/drawings/drawing101.xml" ContentType="application/vnd.openxmlformats-officedocument.drawing+xml"/>
  <Override PartName="/xl/worksheets/sheet102.xml" ContentType="application/vnd.openxmlformats-officedocument.spreadsheetml.worksheet+xml"/>
  <Override PartName="/xl/drawings/drawing102.xml" ContentType="application/vnd.openxmlformats-officedocument.drawing+xml"/>
  <Override PartName="/xl/worksheets/sheet103.xml" ContentType="application/vnd.openxmlformats-officedocument.spreadsheetml.worksheet+xml"/>
  <Override PartName="/xl/drawings/drawing103.xml" ContentType="application/vnd.openxmlformats-officedocument.drawing+xml"/>
  <Override PartName="/xl/worksheets/sheet104.xml" ContentType="application/vnd.openxmlformats-officedocument.spreadsheetml.worksheet+xml"/>
  <Override PartName="/xl/drawings/drawing104.xml" ContentType="application/vnd.openxmlformats-officedocument.drawing+xml"/>
  <Override PartName="/xl/worksheets/sheet105.xml" ContentType="application/vnd.openxmlformats-officedocument.spreadsheetml.worksheet+xml"/>
  <Override PartName="/xl/drawings/drawing105.xml" ContentType="application/vnd.openxmlformats-officedocument.drawing+xml"/>
  <Override PartName="/xl/worksheets/sheet106.xml" ContentType="application/vnd.openxmlformats-officedocument.spreadsheetml.worksheet+xml"/>
  <Override PartName="/xl/drawings/drawing106.xml" ContentType="application/vnd.openxmlformats-officedocument.drawing+xml"/>
  <Override PartName="/xl/worksheets/sheet107.xml" ContentType="application/vnd.openxmlformats-officedocument.spreadsheetml.worksheet+xml"/>
  <Override PartName="/xl/drawings/drawing107.xml" ContentType="application/vnd.openxmlformats-officedocument.drawing+xml"/>
  <Override PartName="/xl/worksheets/sheet108.xml" ContentType="application/vnd.openxmlformats-officedocument.spreadsheetml.worksheet+xml"/>
  <Override PartName="/xl/drawings/drawing108.xml" ContentType="application/vnd.openxmlformats-officedocument.drawing+xml"/>
  <Override PartName="/xl/worksheets/sheet109.xml" ContentType="application/vnd.openxmlformats-officedocument.spreadsheetml.worksheet+xml"/>
  <Override PartName="/xl/drawings/drawing109.xml" ContentType="application/vnd.openxmlformats-officedocument.drawing+xml"/>
  <Override PartName="/xl/worksheets/sheet110.xml" ContentType="application/vnd.openxmlformats-officedocument.spreadsheetml.worksheet+xml"/>
  <Override PartName="/xl/drawings/drawing110.xml" ContentType="application/vnd.openxmlformats-officedocument.drawing+xml"/>
  <Override PartName="/xl/worksheets/sheet111.xml" ContentType="application/vnd.openxmlformats-officedocument.spreadsheetml.worksheet+xml"/>
  <Override PartName="/xl/drawings/drawing111.xml" ContentType="application/vnd.openxmlformats-officedocument.drawing+xml"/>
  <Override PartName="/xl/worksheets/sheet112.xml" ContentType="application/vnd.openxmlformats-officedocument.spreadsheetml.worksheet+xml"/>
  <Override PartName="/xl/drawings/drawing112.xml" ContentType="application/vnd.openxmlformats-officedocument.drawing+xml"/>
  <Override PartName="/xl/worksheets/sheet113.xml" ContentType="application/vnd.openxmlformats-officedocument.spreadsheetml.worksheet+xml"/>
  <Override PartName="/xl/drawings/drawing113.xml" ContentType="application/vnd.openxmlformats-officedocument.drawing+xml"/>
  <Override PartName="/xl/worksheets/sheet114.xml" ContentType="application/vnd.openxmlformats-officedocument.spreadsheetml.worksheet+xml"/>
  <Override PartName="/xl/drawings/drawing114.xml" ContentType="application/vnd.openxmlformats-officedocument.drawing+xml"/>
  <Override PartName="/xl/worksheets/sheet115.xml" ContentType="application/vnd.openxmlformats-officedocument.spreadsheetml.worksheet+xml"/>
  <Override PartName="/xl/drawings/drawing115.xml" ContentType="application/vnd.openxmlformats-officedocument.drawing+xml"/>
  <Override PartName="/xl/worksheets/sheet116.xml" ContentType="application/vnd.openxmlformats-officedocument.spreadsheetml.worksheet+xml"/>
  <Override PartName="/xl/drawings/drawing116.xml" ContentType="application/vnd.openxmlformats-officedocument.drawing+xml"/>
  <Override PartName="/xl/worksheets/sheet117.xml" ContentType="application/vnd.openxmlformats-officedocument.spreadsheetml.worksheet+xml"/>
  <Override PartName="/xl/drawings/drawing117.xml" ContentType="application/vnd.openxmlformats-officedocument.drawing+xml"/>
  <Override PartName="/xl/worksheets/sheet118.xml" ContentType="application/vnd.openxmlformats-officedocument.spreadsheetml.worksheet+xml"/>
  <Override PartName="/xl/drawings/drawing118.xml" ContentType="application/vnd.openxmlformats-officedocument.drawing+xml"/>
  <Override PartName="/xl/worksheets/sheet119.xml" ContentType="application/vnd.openxmlformats-officedocument.spreadsheetml.worksheet+xml"/>
  <Override PartName="/xl/drawings/drawing119.xml" ContentType="application/vnd.openxmlformats-officedocument.drawing+xml"/>
  <Override PartName="/xl/worksheets/sheet120.xml" ContentType="application/vnd.openxmlformats-officedocument.spreadsheetml.worksheet+xml"/>
  <Override PartName="/xl/drawings/drawing120.xml" ContentType="application/vnd.openxmlformats-officedocument.drawing+xml"/>
  <Override PartName="/xl/worksheets/sheet121.xml" ContentType="application/vnd.openxmlformats-officedocument.spreadsheetml.worksheet+xml"/>
  <Override PartName="/xl/drawings/drawing121.xml" ContentType="application/vnd.openxmlformats-officedocument.drawing+xml"/>
  <Override PartName="/xl/worksheets/sheet122.xml" ContentType="application/vnd.openxmlformats-officedocument.spreadsheetml.worksheet+xml"/>
  <Override PartName="/xl/drawings/drawing122.xml" ContentType="application/vnd.openxmlformats-officedocument.drawing+xml"/>
  <Override PartName="/xl/worksheets/sheet123.xml" ContentType="application/vnd.openxmlformats-officedocument.spreadsheetml.worksheet+xml"/>
  <Override PartName="/xl/drawings/drawing123.xml" ContentType="application/vnd.openxmlformats-officedocument.drawing+xml"/>
  <Override PartName="/xl/worksheets/sheet124.xml" ContentType="application/vnd.openxmlformats-officedocument.spreadsheetml.worksheet+xml"/>
  <Override PartName="/xl/drawings/drawing124.xml" ContentType="application/vnd.openxmlformats-officedocument.drawing+xml"/>
  <Override PartName="/xl/worksheets/sheet125.xml" ContentType="application/vnd.openxmlformats-officedocument.spreadsheetml.worksheet+xml"/>
  <Override PartName="/xl/drawings/drawing125.xml" ContentType="application/vnd.openxmlformats-officedocument.drawing+xml"/>
  <Override PartName="/xl/worksheets/sheet126.xml" ContentType="application/vnd.openxmlformats-officedocument.spreadsheetml.worksheet+xml"/>
  <Override PartName="/xl/drawings/drawing126.xml" ContentType="application/vnd.openxmlformats-officedocument.drawing+xml"/>
  <Override PartName="/xl/worksheets/sheet127.xml" ContentType="application/vnd.openxmlformats-officedocument.spreadsheetml.worksheet+xml"/>
  <Override PartName="/xl/drawings/drawing127.xml" ContentType="application/vnd.openxmlformats-officedocument.drawing+xml"/>
  <Override PartName="/xl/worksheets/sheet128.xml" ContentType="application/vnd.openxmlformats-officedocument.spreadsheetml.worksheet+xml"/>
  <Override PartName="/xl/drawings/drawing128.xml" ContentType="application/vnd.openxmlformats-officedocument.drawing+xml"/>
  <Override PartName="/xl/worksheets/sheet129.xml" ContentType="application/vnd.openxmlformats-officedocument.spreadsheetml.worksheet+xml"/>
  <Override PartName="/xl/drawings/drawing129.xml" ContentType="application/vnd.openxmlformats-officedocument.drawing+xml"/>
  <Override PartName="/xl/worksheets/sheet130.xml" ContentType="application/vnd.openxmlformats-officedocument.spreadsheetml.worksheet+xml"/>
  <Override PartName="/xl/drawings/drawing130.xml" ContentType="application/vnd.openxmlformats-officedocument.drawing+xml"/>
  <Override PartName="/xl/worksheets/sheet131.xml" ContentType="application/vnd.openxmlformats-officedocument.spreadsheetml.worksheet+xml"/>
  <Override PartName="/xl/drawings/drawing131.xml" ContentType="application/vnd.openxmlformats-officedocument.drawing+xml"/>
  <Override PartName="/xl/worksheets/sheet132.xml" ContentType="application/vnd.openxmlformats-officedocument.spreadsheetml.worksheet+xml"/>
  <Override PartName="/xl/drawings/drawing132.xml" ContentType="application/vnd.openxmlformats-officedocument.drawing+xml"/>
  <Override PartName="/xl/worksheets/sheet133.xml" ContentType="application/vnd.openxmlformats-officedocument.spreadsheetml.worksheet+xml"/>
  <Override PartName="/xl/drawings/drawing133.xml" ContentType="application/vnd.openxmlformats-officedocument.drawing+xml"/>
  <Override PartName="/xl/worksheets/sheet134.xml" ContentType="application/vnd.openxmlformats-officedocument.spreadsheetml.worksheet+xml"/>
  <Override PartName="/xl/drawings/drawing134.xml" ContentType="application/vnd.openxmlformats-officedocument.drawing+xml"/>
  <Override PartName="/xl/worksheets/sheet135.xml" ContentType="application/vnd.openxmlformats-officedocument.spreadsheetml.worksheet+xml"/>
  <Override PartName="/xl/drawings/drawing135.xml" ContentType="application/vnd.openxmlformats-officedocument.drawing+xml"/>
  <Override PartName="/xl/worksheets/sheet136.xml" ContentType="application/vnd.openxmlformats-officedocument.spreadsheetml.worksheet+xml"/>
  <Override PartName="/xl/drawings/drawing136.xml" ContentType="application/vnd.openxmlformats-officedocument.drawing+xml"/>
  <Override PartName="/xl/worksheets/sheet137.xml" ContentType="application/vnd.openxmlformats-officedocument.spreadsheetml.worksheet+xml"/>
  <Override PartName="/xl/drawings/drawing137.xml" ContentType="application/vnd.openxmlformats-officedocument.drawing+xml"/>
  <Override PartName="/xl/worksheets/sheet138.xml" ContentType="application/vnd.openxmlformats-officedocument.spreadsheetml.worksheet+xml"/>
  <Override PartName="/xl/drawings/drawing138.xml" ContentType="application/vnd.openxmlformats-officedocument.drawing+xml"/>
  <Override PartName="/xl/worksheets/sheet139.xml" ContentType="application/vnd.openxmlformats-officedocument.spreadsheetml.worksheet+xml"/>
  <Override PartName="/xl/drawings/drawing139.xml" ContentType="application/vnd.openxmlformats-officedocument.drawing+xml"/>
  <Override PartName="/xl/worksheets/sheet140.xml" ContentType="application/vnd.openxmlformats-officedocument.spreadsheetml.worksheet+xml"/>
  <Override PartName="/xl/drawings/drawing140.xml" ContentType="application/vnd.openxmlformats-officedocument.drawing+xml"/>
  <Override PartName="/xl/worksheets/sheet141.xml" ContentType="application/vnd.openxmlformats-officedocument.spreadsheetml.worksheet+xml"/>
  <Override PartName="/xl/drawings/drawing141.xml" ContentType="application/vnd.openxmlformats-officedocument.drawing+xml"/>
  <Override PartName="/xl/worksheets/sheet142.xml" ContentType="application/vnd.openxmlformats-officedocument.spreadsheetml.worksheet+xml"/>
  <Override PartName="/xl/drawings/drawing142.xml" ContentType="application/vnd.openxmlformats-officedocument.drawing+xml"/>
  <Override PartName="/xl/worksheets/sheet143.xml" ContentType="application/vnd.openxmlformats-officedocument.spreadsheetml.worksheet+xml"/>
  <Override PartName="/xl/drawings/drawing143.xml" ContentType="application/vnd.openxmlformats-officedocument.drawing+xml"/>
  <Override PartName="/xl/worksheets/sheet144.xml" ContentType="application/vnd.openxmlformats-officedocument.spreadsheetml.worksheet+xml"/>
  <Override PartName="/xl/drawings/drawing144.xml" ContentType="application/vnd.openxmlformats-officedocument.drawing+xml"/>
  <Override PartName="/xl/worksheets/sheet145.xml" ContentType="application/vnd.openxmlformats-officedocument.spreadsheetml.worksheet+xml"/>
  <Override PartName="/xl/drawings/drawing145.xml" ContentType="application/vnd.openxmlformats-officedocument.drawing+xml"/>
  <Override PartName="/xl/worksheets/sheet146.xml" ContentType="application/vnd.openxmlformats-officedocument.spreadsheetml.worksheet+xml"/>
  <Override PartName="/xl/drawings/drawing146.xml" ContentType="application/vnd.openxmlformats-officedocument.drawing+xml"/>
  <Override PartName="/xl/worksheets/sheet147.xml" ContentType="application/vnd.openxmlformats-officedocument.spreadsheetml.worksheet+xml"/>
  <Override PartName="/xl/drawings/drawing147.xml" ContentType="application/vnd.openxmlformats-officedocument.drawing+xml"/>
  <Override PartName="/xl/worksheets/sheet148.xml" ContentType="application/vnd.openxmlformats-officedocument.spreadsheetml.worksheet+xml"/>
  <Override PartName="/xl/drawings/drawing148.xml" ContentType="application/vnd.openxmlformats-officedocument.drawing+xml"/>
  <Override PartName="/xl/worksheets/sheet149.xml" ContentType="application/vnd.openxmlformats-officedocument.spreadsheetml.worksheet+xml"/>
  <Override PartName="/xl/drawings/drawing149.xml" ContentType="application/vnd.openxmlformats-officedocument.drawing+xml"/>
  <Override PartName="/xl/worksheets/sheet150.xml" ContentType="application/vnd.openxmlformats-officedocument.spreadsheetml.worksheet+xml"/>
  <Override PartName="/xl/drawings/drawing150.xml" ContentType="application/vnd.openxmlformats-officedocument.drawing+xml"/>
  <Override PartName="/xl/worksheets/sheet151.xml" ContentType="application/vnd.openxmlformats-officedocument.spreadsheetml.worksheet+xml"/>
  <Override PartName="/xl/drawings/drawing151.xml" ContentType="application/vnd.openxmlformats-officedocument.drawing+xml"/>
  <Override PartName="/xl/worksheets/sheet152.xml" ContentType="application/vnd.openxmlformats-officedocument.spreadsheetml.worksheet+xml"/>
  <Override PartName="/xl/drawings/drawing152.xml" ContentType="application/vnd.openxmlformats-officedocument.drawing+xml"/>
  <Override PartName="/xl/worksheets/sheet153.xml" ContentType="application/vnd.openxmlformats-officedocument.spreadsheetml.worksheet+xml"/>
  <Override PartName="/xl/drawings/drawing153.xml" ContentType="application/vnd.openxmlformats-officedocument.drawing+xml"/>
  <Override PartName="/xl/worksheets/sheet154.xml" ContentType="application/vnd.openxmlformats-officedocument.spreadsheetml.worksheet+xml"/>
  <Override PartName="/xl/drawings/drawing154.xml" ContentType="application/vnd.openxmlformats-officedocument.drawing+xml"/>
  <Override PartName="/xl/worksheets/sheet155.xml" ContentType="application/vnd.openxmlformats-officedocument.spreadsheetml.worksheet+xml"/>
  <Override PartName="/xl/drawings/drawing155.xml" ContentType="application/vnd.openxmlformats-officedocument.drawing+xml"/>
  <Override PartName="/xl/worksheets/sheet156.xml" ContentType="application/vnd.openxmlformats-officedocument.spreadsheetml.worksheet+xml"/>
  <Override PartName="/xl/drawings/drawing156.xml" ContentType="application/vnd.openxmlformats-officedocument.drawing+xml"/>
  <Override PartName="/xl/worksheets/sheet157.xml" ContentType="application/vnd.openxmlformats-officedocument.spreadsheetml.worksheet+xml"/>
  <Override PartName="/xl/drawings/drawing157.xml" ContentType="application/vnd.openxmlformats-officedocument.drawing+xml"/>
  <Override PartName="/xl/worksheets/sheet158.xml" ContentType="application/vnd.openxmlformats-officedocument.spreadsheetml.worksheet+xml"/>
  <Override PartName="/xl/drawings/drawing158.xml" ContentType="application/vnd.openxmlformats-officedocument.drawing+xml"/>
  <Override PartName="/xl/worksheets/sheet159.xml" ContentType="application/vnd.openxmlformats-officedocument.spreadsheetml.worksheet+xml"/>
  <Override PartName="/xl/drawings/drawing159.xml" ContentType="application/vnd.openxmlformats-officedocument.drawing+xml"/>
  <Override PartName="/xl/worksheets/sheet160.xml" ContentType="application/vnd.openxmlformats-officedocument.spreadsheetml.worksheet+xml"/>
  <Override PartName="/xl/drawings/drawing160.xml" ContentType="application/vnd.openxmlformats-officedocument.drawing+xml"/>
  <Override PartName="/xl/worksheets/sheet161.xml" ContentType="application/vnd.openxmlformats-officedocument.spreadsheetml.worksheet+xml"/>
  <Override PartName="/xl/drawings/drawing161.xml" ContentType="application/vnd.openxmlformats-officedocument.drawing+xml"/>
  <Override PartName="/xl/worksheets/sheet162.xml" ContentType="application/vnd.openxmlformats-officedocument.spreadsheetml.worksheet+xml"/>
  <Override PartName="/xl/drawings/drawing162.xml" ContentType="application/vnd.openxmlformats-officedocument.drawing+xml"/>
  <Override PartName="/xl/worksheets/sheet163.xml" ContentType="application/vnd.openxmlformats-officedocument.spreadsheetml.worksheet+xml"/>
  <Override PartName="/xl/drawings/drawing163.xml" ContentType="application/vnd.openxmlformats-officedocument.drawing+xml"/>
  <Override PartName="/xl/worksheets/sheet164.xml" ContentType="application/vnd.openxmlformats-officedocument.spreadsheetml.worksheet+xml"/>
  <Override PartName="/xl/drawings/drawing164.xml" ContentType="application/vnd.openxmlformats-officedocument.drawing+xml"/>
</Types>
</file>

<file path=_rels/.rels><?xml version="1.0" encoding="UTF-8" standalone="yes"?><Relationships xmlns="http://schemas.openxmlformats.org/package/2006/relationships">
<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date1904="false"/>
  <bookViews>
    <workbookView xWindow="0" yWindow="0" windowWidth="13125" windowHeight="6105" firstSheet="0" activeTab="0"/>
  </bookViews>
  <sheets>
    <sheet name="Cover Sheet" sheetId="1" state="visible" r:id="rId1"/>
    <sheet name="Contents" sheetId="2" state="visible" r:id="rId2"/>
    <sheet name="Full Results" sheetId="3" state="visible" r:id="rId3"/>
    <sheet name="Table 1" sheetId="4" state="visible" r:id="rId4"/>
    <sheet name="Table 2" sheetId="5" state="visible" r:id="rId5"/>
    <sheet name="Table 3" sheetId="6" state="visible" r:id="rId6"/>
    <sheet name="Table 4" sheetId="7" state="visible" r:id="rId7"/>
    <sheet name="Table 5" sheetId="8" state="visible" r:id="rId8"/>
    <sheet name="Table 6" sheetId="9" state="visible" r:id="rId9"/>
    <sheet name="Table 7" sheetId="10" state="visible" r:id="rId10"/>
    <sheet name="Table 8" sheetId="11" state="visible" r:id="rId11"/>
    <sheet name="Table 9" sheetId="12" state="visible" r:id="rId12"/>
    <sheet name="Table 10" sheetId="13" state="visible" r:id="rId13"/>
    <sheet name="Table 11" sheetId="14" state="visible" r:id="rId14"/>
    <sheet name="Table 12" sheetId="15" state="visible" r:id="rId15"/>
    <sheet name="Table 13" sheetId="16" state="visible" r:id="rId16"/>
    <sheet name="Table 14" sheetId="17" state="visible" r:id="rId17"/>
    <sheet name="Table 15" sheetId="18" state="visible" r:id="rId18"/>
    <sheet name="Table 16" sheetId="19" state="visible" r:id="rId19"/>
    <sheet name="Table 17" sheetId="20" state="visible" r:id="rId20"/>
    <sheet name="Table 18" sheetId="21" state="visible" r:id="rId21"/>
    <sheet name="Table 19" sheetId="22" state="visible" r:id="rId22"/>
    <sheet name="Table 20" sheetId="23" state="visible" r:id="rId23"/>
    <sheet name="Table 21" sheetId="24" state="visible" r:id="rId24"/>
    <sheet name="Table 22" sheetId="25" state="visible" r:id="rId25"/>
    <sheet name="Table 23" sheetId="26" state="visible" r:id="rId26"/>
    <sheet name="Table 24" sheetId="27" state="visible" r:id="rId27"/>
    <sheet name="Table 25" sheetId="28" state="visible" r:id="rId28"/>
    <sheet name="Table 26" sheetId="29" state="visible" r:id="rId29"/>
    <sheet name="Table 27" sheetId="30" state="visible" r:id="rId30"/>
    <sheet name="Table 28" sheetId="31" state="visible" r:id="rId31"/>
    <sheet name="Table 29" sheetId="32" state="visible" r:id="rId32"/>
    <sheet name="Table 30" sheetId="33" state="visible" r:id="rId33"/>
    <sheet name="Table 31" sheetId="34" state="visible" r:id="rId34"/>
    <sheet name="Table 32" sheetId="35" state="visible" r:id="rId35"/>
    <sheet name="Table 33" sheetId="36" state="visible" r:id="rId36"/>
    <sheet name="Table 34" sheetId="37" state="visible" r:id="rId37"/>
    <sheet name="Table 35" sheetId="38" state="visible" r:id="rId38"/>
    <sheet name="Table 36" sheetId="39" state="visible" r:id="rId39"/>
    <sheet name="Table 37" sheetId="40" state="visible" r:id="rId40"/>
    <sheet name="Table 38" sheetId="41" state="visible" r:id="rId41"/>
    <sheet name="Table 39" sheetId="42" state="visible" r:id="rId42"/>
    <sheet name="Table 40" sheetId="43" state="visible" r:id="rId43"/>
    <sheet name="Table 41" sheetId="44" state="visible" r:id="rId44"/>
    <sheet name="Table 42" sheetId="45" state="visible" r:id="rId45"/>
    <sheet name="Table 43" sheetId="46" state="visible" r:id="rId46"/>
    <sheet name="Table 44" sheetId="47" state="visible" r:id="rId47"/>
    <sheet name="Table 45" sheetId="48" state="visible" r:id="rId48"/>
    <sheet name="Table 46" sheetId="49" state="visible" r:id="rId49"/>
    <sheet name="Table 47" sheetId="50" state="visible" r:id="rId50"/>
    <sheet name="Table 48" sheetId="51" state="visible" r:id="rId51"/>
    <sheet name="Table 49" sheetId="52" state="visible" r:id="rId52"/>
    <sheet name="Table 50" sheetId="53" state="visible" r:id="rId53"/>
    <sheet name="Table 51" sheetId="54" state="visible" r:id="rId54"/>
    <sheet name="Table 52" sheetId="55" state="visible" r:id="rId55"/>
    <sheet name="Table 53" sheetId="56" state="visible" r:id="rId56"/>
    <sheet name="Table 54" sheetId="57" state="visible" r:id="rId57"/>
    <sheet name="Table 55" sheetId="58" state="visible" r:id="rId58"/>
    <sheet name="Table 56" sheetId="59" state="visible" r:id="rId59"/>
    <sheet name="Table 57" sheetId="60" state="visible" r:id="rId60"/>
    <sheet name="Table 58" sheetId="61" state="visible" r:id="rId61"/>
    <sheet name="Table 59" sheetId="62" state="visible" r:id="rId62"/>
    <sheet name="Table 60" sheetId="63" state="visible" r:id="rId63"/>
    <sheet name="Table 61" sheetId="64" state="visible" r:id="rId64"/>
    <sheet name="Table 62" sheetId="65" state="visible" r:id="rId65"/>
    <sheet name="Table 63" sheetId="66" state="visible" r:id="rId66"/>
    <sheet name="Table 64" sheetId="67" state="visible" r:id="rId67"/>
    <sheet name="Table 65" sheetId="68" state="visible" r:id="rId68"/>
    <sheet name="Table 66" sheetId="69" state="visible" r:id="rId69"/>
    <sheet name="Table 67" sheetId="70" state="visible" r:id="rId70"/>
    <sheet name="Table 68" sheetId="71" state="visible" r:id="rId71"/>
    <sheet name="Table 69" sheetId="72" state="visible" r:id="rId72"/>
    <sheet name="Table 70" sheetId="73" state="visible" r:id="rId73"/>
    <sheet name="Table 71" sheetId="74" state="visible" r:id="rId74"/>
    <sheet name="Table 72" sheetId="75" state="visible" r:id="rId75"/>
    <sheet name="Table 73" sheetId="76" state="visible" r:id="rId76"/>
    <sheet name="Table 74" sheetId="77" state="visible" r:id="rId77"/>
    <sheet name="Table 75" sheetId="78" state="visible" r:id="rId78"/>
    <sheet name="Table 76" sheetId="79" state="visible" r:id="rId79"/>
    <sheet name="Table 77" sheetId="80" state="visible" r:id="rId80"/>
    <sheet name="Table 78" sheetId="81" state="visible" r:id="rId81"/>
    <sheet name="Table 79" sheetId="82" state="visible" r:id="rId82"/>
    <sheet name="Table 80" sheetId="83" state="visible" r:id="rId83"/>
    <sheet name="Table 81" sheetId="84" state="visible" r:id="rId84"/>
    <sheet name="Table 82" sheetId="85" state="visible" r:id="rId85"/>
    <sheet name="Table 83" sheetId="86" state="visible" r:id="rId86"/>
    <sheet name="Table 84" sheetId="87" state="visible" r:id="rId87"/>
    <sheet name="Table 85" sheetId="88" state="visible" r:id="rId88"/>
    <sheet name="Table 86" sheetId="89" state="visible" r:id="rId89"/>
    <sheet name="Table 87" sheetId="90" state="visible" r:id="rId90"/>
    <sheet name="Table 88" sheetId="91" state="visible" r:id="rId91"/>
    <sheet name="Table 89" sheetId="92" state="visible" r:id="rId92"/>
    <sheet name="Table 90" sheetId="93" state="visible" r:id="rId93"/>
    <sheet name="Table 91" sheetId="94" state="visible" r:id="rId94"/>
    <sheet name="Table 92" sheetId="95" state="visible" r:id="rId95"/>
    <sheet name="Table 93" sheetId="96" state="visible" r:id="rId96"/>
    <sheet name="Table 94" sheetId="97" state="visible" r:id="rId97"/>
    <sheet name="Table 95" sheetId="98" state="visible" r:id="rId98"/>
    <sheet name="Table 96" sheetId="99" state="visible" r:id="rId99"/>
    <sheet name="Table 97" sheetId="100" state="visible" r:id="rId100"/>
    <sheet name="Table 98" sheetId="101" state="visible" r:id="rId101"/>
    <sheet name="Table 99" sheetId="102" state="visible" r:id="rId102"/>
    <sheet name="Table 100" sheetId="103" state="visible" r:id="rId103"/>
    <sheet name="Table 101" sheetId="104" state="visible" r:id="rId104"/>
    <sheet name="Table 102" sheetId="105" state="visible" r:id="rId105"/>
    <sheet name="Table 103" sheetId="106" state="visible" r:id="rId106"/>
    <sheet name="Table 104" sheetId="107" state="visible" r:id="rId107"/>
    <sheet name="Table 105" sheetId="108" state="visible" r:id="rId108"/>
    <sheet name="Table 106" sheetId="109" state="visible" r:id="rId109"/>
    <sheet name="Table 107" sheetId="110" state="visible" r:id="rId110"/>
    <sheet name="Table 108" sheetId="111" state="visible" r:id="rId111"/>
    <sheet name="Table 109" sheetId="112" state="visible" r:id="rId112"/>
    <sheet name="Table 110" sheetId="113" state="visible" r:id="rId113"/>
    <sheet name="Table 111" sheetId="114" state="visible" r:id="rId114"/>
    <sheet name="Table 112" sheetId="115" state="visible" r:id="rId115"/>
    <sheet name="Table 113" sheetId="116" state="visible" r:id="rId116"/>
    <sheet name="Table 114" sheetId="117" state="visible" r:id="rId117"/>
    <sheet name="Table 115" sheetId="118" state="visible" r:id="rId118"/>
    <sheet name="Table 116" sheetId="119" state="visible" r:id="rId119"/>
    <sheet name="Table 117" sheetId="120" state="visible" r:id="rId120"/>
    <sheet name="Table 118" sheetId="121" state="visible" r:id="rId121"/>
    <sheet name="Table 119" sheetId="122" state="visible" r:id="rId122"/>
    <sheet name="Table 120" sheetId="123" state="visible" r:id="rId123"/>
    <sheet name="Table 121" sheetId="124" state="visible" r:id="rId124"/>
    <sheet name="Table 122" sheetId="125" state="visible" r:id="rId125"/>
    <sheet name="Table 123" sheetId="126" state="visible" r:id="rId126"/>
    <sheet name="Table 124" sheetId="127" state="visible" r:id="rId127"/>
    <sheet name="Table 125" sheetId="128" state="visible" r:id="rId128"/>
    <sheet name="Table 126" sheetId="129" state="visible" r:id="rId129"/>
    <sheet name="Table 127" sheetId="130" state="visible" r:id="rId130"/>
    <sheet name="Table 128" sheetId="131" state="visible" r:id="rId131"/>
    <sheet name="Table 129" sheetId="132" state="visible" r:id="rId132"/>
    <sheet name="Table 130" sheetId="133" state="visible" r:id="rId133"/>
    <sheet name="Table 131" sheetId="134" state="visible" r:id="rId134"/>
    <sheet name="Table 132" sheetId="135" state="visible" r:id="rId135"/>
    <sheet name="Table 133" sheetId="136" state="visible" r:id="rId136"/>
    <sheet name="Table 134" sheetId="137" state="visible" r:id="rId137"/>
    <sheet name="Table 135" sheetId="138" state="visible" r:id="rId138"/>
    <sheet name="Table 136" sheetId="139" state="visible" r:id="rId139"/>
    <sheet name="Table 137" sheetId="140" state="visible" r:id="rId140"/>
    <sheet name="Table 138" sheetId="141" state="visible" r:id="rId141"/>
    <sheet name="Table 139" sheetId="142" state="visible" r:id="rId142"/>
    <sheet name="Table 140" sheetId="143" state="visible" r:id="rId143"/>
    <sheet name="Table 141" sheetId="144" state="visible" r:id="rId144"/>
    <sheet name="Table 142" sheetId="145" state="visible" r:id="rId145"/>
    <sheet name="Table 143" sheetId="146" state="visible" r:id="rId146"/>
    <sheet name="Table 144" sheetId="147" state="visible" r:id="rId147"/>
    <sheet name="Table 145" sheetId="148" state="visible" r:id="rId148"/>
    <sheet name="Table 146" sheetId="149" state="visible" r:id="rId149"/>
    <sheet name="Table 147" sheetId="150" state="visible" r:id="rId150"/>
    <sheet name="Table 148" sheetId="151" state="visible" r:id="rId151"/>
    <sheet name="Table 149" sheetId="152" state="visible" r:id="rId152"/>
    <sheet name="Table 150" sheetId="153" state="visible" r:id="rId153"/>
    <sheet name="Table 151" sheetId="154" state="visible" r:id="rId154"/>
    <sheet name="Table 152" sheetId="155" state="visible" r:id="rId155"/>
    <sheet name="Table 153" sheetId="156" state="visible" r:id="rId156"/>
    <sheet name="Table 154" sheetId="157" state="visible" r:id="rId157"/>
    <sheet name="Table 155" sheetId="158" state="visible" r:id="rId158"/>
    <sheet name="Table 156" sheetId="159" state="visible" r:id="rId159"/>
    <sheet name="Table 157" sheetId="160" state="visible" r:id="rId160"/>
    <sheet name="Table 158" sheetId="161" state="visible" r:id="rId161"/>
    <sheet name="Table 159" sheetId="162" state="visible" r:id="rId162"/>
    <sheet name="Table 160" sheetId="163" state="visible" r:id="rId163"/>
    <sheet name="Table 161" sheetId="164" state="visible" r:id="rId164"/>
  </sheets>
</workbook>
</file>

<file path=xl/sharedStrings.xml><?xml version="1.0" encoding="utf-8"?>
<sst xmlns="http://schemas.openxmlformats.org/spreadsheetml/2006/main" count="442" uniqueCount="442">
  <si>
    <t xml:space="preserve">Public First Poll for ABPI v2</t>
  </si>
  <si>
    <t xml:space="preserve">Fieldwork:</t>
  </si>
  <si>
    <t xml:space="preserve">12th Mar - 25th Mar 2024</t>
  </si>
  <si>
    <t xml:space="preserve">Interview Method: </t>
  </si>
  <si>
    <t xml:space="preserve">Online Survey</t>
  </si>
  <si>
    <t xml:space="preserve">Population represented:</t>
  </si>
  <si>
    <t xml:space="preserve">Young Adults in the UK</t>
  </si>
  <si>
    <t xml:space="preserve">Sample size:</t>
  </si>
  <si>
    <t xml:space="preserve">Methodology:</t>
  </si>
  <si>
    <t xml:space="preserve">All results are weighted using Iterative Proportional Fitting, or 'Raking'. The results are  weighted by interlocking age &amp; gender, region and social grade to Nationally Representative Proportions</t>
  </si>
  <si>
    <t xml:space="preserve">Public First is a member of the BPC and abides by its rules. For more information please contact the Public First polling team:</t>
  </si>
  <si>
    <t xml:space="preserve">Table of Contents</t>
  </si>
  <si>
    <t xml:space="preserve">Individual Tables</t>
  </si>
  <si>
    <t xml:space="preserve">Full Result Row</t>
  </si>
  <si>
    <t xml:space="preserve">Question Base</t>
  </si>
  <si>
    <t xml:space="preserve"/>
  </si>
  <si>
    <t xml:space="preserve">Total</t>
  </si>
  <si>
    <t xml:space="preserve">Male</t>
  </si>
  <si>
    <t xml:space="preserve">Female</t>
  </si>
  <si>
    <t xml:space="preserve">Unweighted</t>
  </si>
  <si>
    <t xml:space="preserve">Weighted</t>
  </si>
  <si>
    <t xml:space="preserve">16-17</t>
  </si>
  <si>
    <t xml:space="preserve">18-21</t>
  </si>
  <si>
    <t xml:space="preserve">22-25</t>
  </si>
  <si>
    <t xml:space="preserve">White</t>
  </si>
  <si>
    <t xml:space="preserve">Asian</t>
  </si>
  <si>
    <t xml:space="preserve">Black</t>
  </si>
  <si>
    <t xml:space="preserve">Mixed/Other</t>
  </si>
  <si>
    <t xml:space="preserve">Gender</t>
  </si>
  <si>
    <t xml:space="preserve">How Old</t>
  </si>
  <si>
    <t xml:space="preserve">BAME Disambiguated</t>
  </si>
  <si>
    <t xml:space="preserve"> Energy industry</t>
  </si>
  <si>
    <t xml:space="preserve"> Pharmaceutical industry</t>
  </si>
  <si>
    <t xml:space="preserve"> Healthcare</t>
  </si>
  <si>
    <t xml:space="preserve"> Education</t>
  </si>
  <si>
    <t xml:space="preserve"> Technology and IT industry</t>
  </si>
  <si>
    <t xml:space="preserve">No, definitely not</t>
  </si>
  <si>
    <t xml:space="preserve">No, probably not</t>
  </si>
  <si>
    <t xml:space="preserve">Unsure</t>
  </si>
  <si>
    <t xml:space="preserve">Yes, potentially</t>
  </si>
  <si>
    <t xml:space="preserve">Yes, definitely</t>
  </si>
  <si>
    <t xml:space="preserve">Grid Summary: Would you consider working in these industries?</t>
  </si>
  <si>
    <t xml:space="preserve">Fieldwork:  12th Mar - 25th Mar 2024</t>
  </si>
  <si>
    <t xml:space="preserve">Data weighted by interlocking age &amp; gender, region and social grade to Nationally Representative Proportions</t>
  </si>
  <si>
    <t xml:space="preserve">BASE: All Respondents</t>
  </si>
  <si>
    <t xml:space="preserve">Would you consider working in these industries?: Energy industry</t>
  </si>
  <si>
    <t xml:space="preserve">Would you consider working in these industries?: Pharmaceutical industry</t>
  </si>
  <si>
    <t xml:space="preserve">Would you consider working in these industries?: Healthcare</t>
  </si>
  <si>
    <t xml:space="preserve">Would you consider working in these industries?: Education</t>
  </si>
  <si>
    <t xml:space="preserve">Would you consider working in these industries?: Technology and IT industry</t>
  </si>
  <si>
    <t xml:space="preserve">Media and entertainment</t>
  </si>
  <si>
    <t xml:space="preserve">Technology and IT</t>
  </si>
  <si>
    <t xml:space="preserve">Healthcare</t>
  </si>
  <si>
    <t xml:space="preserve">Education</t>
  </si>
  <si>
    <t xml:space="preserve">Creative arts and design</t>
  </si>
  <si>
    <t xml:space="preserve">Finance and banking</t>
  </si>
  <si>
    <t xml:space="preserve">Advertising and marketing</t>
  </si>
  <si>
    <t xml:space="preserve">Retail</t>
  </si>
  <si>
    <t xml:space="preserve">Hospitality, tourism, and the service industry</t>
  </si>
  <si>
    <t xml:space="preserve">Sports and leisure</t>
  </si>
  <si>
    <t xml:space="preserve">Digital and data science</t>
  </si>
  <si>
    <t xml:space="preserve">Pharmaceutical industry</t>
  </si>
  <si>
    <t xml:space="preserve">Construction and real estate</t>
  </si>
  <si>
    <t xml:space="preserve">Energy</t>
  </si>
  <si>
    <t xml:space="preserve">Journalism</t>
  </si>
  <si>
    <t xml:space="preserve">Environmental services</t>
  </si>
  <si>
    <t xml:space="preserve">Legal services</t>
  </si>
  <si>
    <t xml:space="preserve">Government and politics</t>
  </si>
  <si>
    <t xml:space="preserve">Aerospace industry</t>
  </si>
  <si>
    <t xml:space="preserve">Consulting</t>
  </si>
  <si>
    <t xml:space="preserve">Automotive business and manufacturing</t>
  </si>
  <si>
    <t xml:space="preserve">Telecommunications</t>
  </si>
  <si>
    <t xml:space="preserve">Agriculture and food production</t>
  </si>
  <si>
    <t xml:space="preserve">Transportation and logistics</t>
  </si>
  <si>
    <t xml:space="preserve">Don’t know</t>
  </si>
  <si>
    <t xml:space="preserve">Other (please specify)</t>
  </si>
  <si>
    <t xml:space="preserve">None of the above</t>
  </si>
  <si>
    <t xml:space="preserve">Which industries would you consider working in? Please select all that apply.</t>
  </si>
  <si>
    <t xml:space="preserve">Good earnings</t>
  </si>
  <si>
    <t xml:space="preserve">Allows work / life balance</t>
  </si>
  <si>
    <t xml:space="preserve">Interesting work</t>
  </si>
  <si>
    <t xml:space="preserve">Job security</t>
  </si>
  <si>
    <t xml:space="preserve">Pleasant working environment</t>
  </si>
  <si>
    <t xml:space="preserve">Flexibility of hours</t>
  </si>
  <si>
    <t xml:space="preserve">Opportunities for progression and growing responsibility</t>
  </si>
  <si>
    <t xml:space="preserve">Ability to learn on job</t>
  </si>
  <si>
    <t xml:space="preserve">A sense of pride in your job</t>
  </si>
  <si>
    <t xml:space="preserve">Low levels of stress</t>
  </si>
  <si>
    <t xml:space="preserve">Personal benefits such as healthcare, sick time, and holiday leave</t>
  </si>
  <si>
    <t xml:space="preserve">Guaranteed hours</t>
  </si>
  <si>
    <t xml:space="preserve">Meeting new people</t>
  </si>
  <si>
    <t xml:space="preserve">The respect and dignity of providing for myself/others</t>
  </si>
  <si>
    <t xml:space="preserve">Ability to build further business opportunities</t>
  </si>
  <si>
    <t xml:space="preserve">Ability to interact with work colleagues</t>
  </si>
  <si>
    <t xml:space="preserve">Independence and autonomy</t>
  </si>
  <si>
    <t xml:space="preserve">Ability to choose where geographically you work</t>
  </si>
  <si>
    <t xml:space="preserve">Family benefits such as healthcare</t>
  </si>
  <si>
    <t xml:space="preserve">Ability to interact with members of the public</t>
  </si>
  <si>
    <t xml:space="preserve">Low levels of physical exertion</t>
  </si>
  <si>
    <t xml:space="preserve">When looking for work, which of the following aspects are most important to you?Please select up to three.</t>
  </si>
  <si>
    <t xml:space="preserve"> Salary</t>
  </si>
  <si>
    <t xml:space="preserve"> Job security</t>
  </si>
  <si>
    <t xml:space="preserve"> Opportunities to progress my career</t>
  </si>
  <si>
    <t xml:space="preserve"> Work that is interesting</t>
  </si>
  <si>
    <t xml:space="preserve"> Fit for my skill set</t>
  </si>
  <si>
    <t xml:space="preserve"> Purpose</t>
  </si>
  <si>
    <t xml:space="preserve"> Working for a company or organisation that I’m proud of</t>
  </si>
  <si>
    <t xml:space="preserve"> Working for a company or organisation that aligns with my values</t>
  </si>
  <si>
    <t xml:space="preserve"> Contributing to society and helping people</t>
  </si>
  <si>
    <t xml:space="preserve"> Length of contract</t>
  </si>
  <si>
    <t xml:space="preserve"> Working for a company or organisation that aligns with my political beliefs</t>
  </si>
  <si>
    <t xml:space="preserve"> How competitive or prestigious the role is</t>
  </si>
  <si>
    <t xml:space="preserve">Very important</t>
  </si>
  <si>
    <t xml:space="preserve">Important</t>
  </si>
  <si>
    <t xml:space="preserve">Unimportant</t>
  </si>
  <si>
    <t xml:space="preserve">Very unimportant</t>
  </si>
  <si>
    <t xml:space="preserve">Total Important:</t>
  </si>
  <si>
    <t xml:space="preserve">Total Unimportant:</t>
  </si>
  <si>
    <t xml:space="preserve">Net:</t>
  </si>
  <si>
    <t xml:space="preserve">Grid Summary: How important or unimportant are these aspects when considering what job you want?</t>
  </si>
  <si>
    <t xml:space="preserve">How important or unimportant are these aspects when considering what job you want?: Salary</t>
  </si>
  <si>
    <t xml:space="preserve">How important or unimportant are these aspects when considering what job you want?: Purpose</t>
  </si>
  <si>
    <t xml:space="preserve">How important or unimportant are these aspects when considering what job you want?: Job security</t>
  </si>
  <si>
    <t xml:space="preserve">How important or unimportant are these aspects when considering what job you want?: Length of contract</t>
  </si>
  <si>
    <t xml:space="preserve">How important or unimportant are these aspects when considering what job you want?: Fit for my skill set</t>
  </si>
  <si>
    <t xml:space="preserve">How important or unimportant are these aspects when considering what job you want?: Opportunities to progress my career</t>
  </si>
  <si>
    <t xml:space="preserve">How important or unimportant are these aspects when considering what job you want?: How competitive or prestigious the role is</t>
  </si>
  <si>
    <t xml:space="preserve">How important or unimportant are these aspects when considering what job you want?: Work that is interesting</t>
  </si>
  <si>
    <t xml:space="preserve">How important or unimportant are these aspects when considering what job you want?: Contributing to society and helping people</t>
  </si>
  <si>
    <t xml:space="preserve">How important or unimportant are these aspects when considering what job you want?: Working for a company or organisation that aligns with my political beliefs</t>
  </si>
  <si>
    <t xml:space="preserve">How important or unimportant are these aspects when considering what job you want?: Working for a company or organisation that aligns with my values</t>
  </si>
  <si>
    <t xml:space="preserve">How important or unimportant are these aspects when considering what job you want?: Working for a company or organisation that I’m proud of</t>
  </si>
  <si>
    <t xml:space="preserve"> I would prefer a job that requires me to use knowledge I gained whilst studying</t>
  </si>
  <si>
    <t xml:space="preserve"> I would prefer a job that requires me to be creative</t>
  </si>
  <si>
    <t xml:space="preserve"> I would prefer a job that requires me to work mostly as part of a team</t>
  </si>
  <si>
    <t xml:space="preserve"> I would prefer a job that requires me to interact with people</t>
  </si>
  <si>
    <t xml:space="preserve"> I would prefer a job that requires me to use my hands</t>
  </si>
  <si>
    <t xml:space="preserve"> I would prefer a job that requires me to work mostly by myself</t>
  </si>
  <si>
    <t xml:space="preserve">Strongly Agree</t>
  </si>
  <si>
    <t xml:space="preserve">Agree</t>
  </si>
  <si>
    <t xml:space="preserve">Neither Agree nor Disagree</t>
  </si>
  <si>
    <t xml:space="preserve">Disagree</t>
  </si>
  <si>
    <t xml:space="preserve">Strongly Disagree</t>
  </si>
  <si>
    <t xml:space="preserve">Don’t Know</t>
  </si>
  <si>
    <t xml:space="preserve">Total Agree:</t>
  </si>
  <si>
    <t xml:space="preserve">Total Disagree:</t>
  </si>
  <si>
    <t xml:space="preserve">Grid Summary: Do you agree or disagree with the following?</t>
  </si>
  <si>
    <t xml:space="preserve">Do you agree or disagree with the following?: I would prefer a job that requires me to interact with people</t>
  </si>
  <si>
    <t xml:space="preserve">Do you agree or disagree with the following?: I would prefer a job that requires me to use my hands</t>
  </si>
  <si>
    <t xml:space="preserve">Do you agree or disagree with the following?: I would prefer a job that requires me to be creative</t>
  </si>
  <si>
    <t xml:space="preserve">Do you agree or disagree with the following?: I would prefer a job that requires me to work mostly as part of a team</t>
  </si>
  <si>
    <t xml:space="preserve">Do you agree or disagree with the following?: I would prefer a job that requires me to work mostly by myself</t>
  </si>
  <si>
    <t xml:space="preserve">Do you agree or disagree with the following?: I would prefer a job that requires me to use knowledge I gained whilst studying</t>
  </si>
  <si>
    <t xml:space="preserve">My family, such as parents and siblings</t>
  </si>
  <si>
    <t xml:space="preserve">Searching the internet in general</t>
  </si>
  <si>
    <t xml:space="preserve">A mentor from school, college or university</t>
  </si>
  <si>
    <t xml:space="preserve">My friendship group</t>
  </si>
  <si>
    <t xml:space="preserve">Specific friends who have similar interests</t>
  </si>
  <si>
    <t xml:space="preserve">Other people in the field</t>
  </si>
  <si>
    <t xml:space="preserve">Extended family or family friends</t>
  </si>
  <si>
    <t xml:space="preserve">Job centre resources, online</t>
  </si>
  <si>
    <t xml:space="preserve">Online material from the UK government such as the National Careers Service</t>
  </si>
  <si>
    <t xml:space="preserve">Online forums, such as reddit and Prospects</t>
  </si>
  <si>
    <t xml:space="preserve">Career coach</t>
  </si>
  <si>
    <t xml:space="preserve">Former work colleagues</t>
  </si>
  <si>
    <t xml:space="preserve">A mentor from a previous job</t>
  </si>
  <si>
    <t xml:space="preserve">Job centre resources, in person</t>
  </si>
  <si>
    <t xml:space="preserve">Other(please specify)</t>
  </si>
  <si>
    <t xml:space="preserve">Where do you go for advice about your career? Select all that apply.</t>
  </si>
  <si>
    <t xml:space="preserve"> Manufacturing</t>
  </si>
  <si>
    <t xml:space="preserve"> Banking and finance</t>
  </si>
  <si>
    <t xml:space="preserve"> Human health &amp; social work services</t>
  </si>
  <si>
    <t xml:space="preserve"> Arts, entertainment and recreation</t>
  </si>
  <si>
    <t xml:space="preserve"> Retail industry e.g. shops</t>
  </si>
  <si>
    <t xml:space="preserve"> Real estate activities</t>
  </si>
  <si>
    <t xml:space="preserve"> Energy, electricity &amp; gas supply</t>
  </si>
  <si>
    <t xml:space="preserve"> Mining and quarrying</t>
  </si>
  <si>
    <t xml:space="preserve"> Construction</t>
  </si>
  <si>
    <t xml:space="preserve"> Agriculture, forestry &amp; fishing</t>
  </si>
  <si>
    <t xml:space="preserve">Somewhat unimportant</t>
  </si>
  <si>
    <t xml:space="preserve">Neither important nor unimportant</t>
  </si>
  <si>
    <t xml:space="preserve">Somewhat important</t>
  </si>
  <si>
    <t xml:space="preserve">Grid Summary: How important or unimportant are these industries for the UK?</t>
  </si>
  <si>
    <t xml:space="preserve">How important or unimportant are these industries for the UK?: Manufacturing</t>
  </si>
  <si>
    <t xml:space="preserve">How important or unimportant are these industries for the UK?: Banking and finance</t>
  </si>
  <si>
    <t xml:space="preserve">How important or unimportant are these industries for the UK?: Human health &amp; social work services</t>
  </si>
  <si>
    <t xml:space="preserve">How important or unimportant are these industries for the UK?: Pharmaceutical industry</t>
  </si>
  <si>
    <t xml:space="preserve">How important or unimportant are these industries for the UK?: Education</t>
  </si>
  <si>
    <t xml:space="preserve">How important or unimportant are these industries for the UK?: Arts, entertainment and recreation</t>
  </si>
  <si>
    <t xml:space="preserve">How important or unimportant are these industries for the UK?: Retail industry e.g. shops</t>
  </si>
  <si>
    <t xml:space="preserve">How important or unimportant are these industries for the UK?: Real estate activities</t>
  </si>
  <si>
    <t xml:space="preserve">How important or unimportant are these industries for the UK?: Energy, electricity &amp; gas supply</t>
  </si>
  <si>
    <t xml:space="preserve">How important or unimportant are these industries for the UK?: Mining and quarrying</t>
  </si>
  <si>
    <t xml:space="preserve">How important or unimportant are these industries for the UK?: Construction</t>
  </si>
  <si>
    <t xml:space="preserve">How important or unimportant are these industries for the UK?: Agriculture, forestry &amp; fishing</t>
  </si>
  <si>
    <t xml:space="preserve"> There are jobs in the energy sector that would interest me</t>
  </si>
  <si>
    <t xml:space="preserve"> There are jobs in the pharmaceutical industry that would interest me</t>
  </si>
  <si>
    <t xml:space="preserve"> There are jobs in the tech and IT sector that would interest me</t>
  </si>
  <si>
    <t xml:space="preserve"> There are jobs in the healthcare sector that would interest me</t>
  </si>
  <si>
    <t xml:space="preserve">Strongly disagree</t>
  </si>
  <si>
    <t xml:space="preserve">Neither agree nor disagree</t>
  </si>
  <si>
    <t xml:space="preserve">Grid Summary: To what extent do you agree or disagree with the following statements?</t>
  </si>
  <si>
    <t xml:space="preserve">To what extent do you agree or disagree with the following statements?: There are jobs in the pharmaceutical industry that would interest me</t>
  </si>
  <si>
    <t xml:space="preserve">To what extent do you agree or disagree with the following statements?: There are jobs in the energy sector that would interest me</t>
  </si>
  <si>
    <t xml:space="preserve">To what extent do you agree or disagree with the following statements?: There are jobs in the healthcare sector that would interest me</t>
  </si>
  <si>
    <t xml:space="preserve">To what extent do you agree or disagree with the following statements?: There are jobs in the tech and IT sector that would interest me</t>
  </si>
  <si>
    <t xml:space="preserve"> The UK has more advanced research facilities than the rest of the world</t>
  </si>
  <si>
    <t xml:space="preserve"> The UK has more advanced research facilities for medicines than other countries</t>
  </si>
  <si>
    <t xml:space="preserve"> The UK industry plays a leading role globally in discovering new medicines</t>
  </si>
  <si>
    <t xml:space="preserve"> The UK plays a leading role globally in discovering new medicines</t>
  </si>
  <si>
    <t xml:space="preserve">To what extent do you agree or disagree with the following statements?: The UK has more advanced research facilities than the rest of the world</t>
  </si>
  <si>
    <t xml:space="preserve">To what extent do you agree or disagree with the following statements?: The UK plays a leading role globally in discovering new medicines</t>
  </si>
  <si>
    <t xml:space="preserve">To what extent do you agree or disagree with the following statements?: The UK industry plays a leading role globally in discovering new medicines</t>
  </si>
  <si>
    <t xml:space="preserve">To what extent do you agree or disagree with the following statements?: The UK has more advanced research facilities for medicines than other countries</t>
  </si>
  <si>
    <t xml:space="preserve">Medical Doctor</t>
  </si>
  <si>
    <t xml:space="preserve">Laboratory researcher</t>
  </si>
  <si>
    <t xml:space="preserve">Laboratory technician</t>
  </si>
  <si>
    <t xml:space="preserve">Data scientist</t>
  </si>
  <si>
    <t xml:space="preserve">Chemical engineer</t>
  </si>
  <si>
    <t xml:space="preserve">Human Resources/Recruitment specialist</t>
  </si>
  <si>
    <t xml:space="preserve">Sales Representative</t>
  </si>
  <si>
    <t xml:space="preserve">Lawyer</t>
  </si>
  <si>
    <t xml:space="preserve">Accountant</t>
  </si>
  <si>
    <t xml:space="preserve">Marketing Manager</t>
  </si>
  <si>
    <t xml:space="preserve">Computer programmer</t>
  </si>
  <si>
    <t xml:space="preserve">Public relations manager</t>
  </si>
  <si>
    <t xml:space="preserve">Sustainability Manager/Advisor</t>
  </si>
  <si>
    <t xml:space="preserve">Process Engineer</t>
  </si>
  <si>
    <t xml:space="preserve">There are many different types of jobs in the pharmaceutical industry. The pharmaceutical industry involves the research, development and use of medicines and vaccines.Which of the roles listed below would you expect to be commonly employed in this industry?</t>
  </si>
  <si>
    <t xml:space="preserve">Degree educated / went to university</t>
  </si>
  <si>
    <t xml:space="preserve">Studied sciences at school</t>
  </si>
  <si>
    <t xml:space="preserve">Living in a city in the UK</t>
  </si>
  <si>
    <t xml:space="preserve">Middle-aged</t>
  </si>
  <si>
    <t xml:space="preserve">From a wealthy background</t>
  </si>
  <si>
    <t xml:space="preserve">Young</t>
  </si>
  <si>
    <t xml:space="preserve">From an ethnic minority</t>
  </si>
  <si>
    <t xml:space="preserve">Studied humanities at school</t>
  </si>
  <si>
    <t xml:space="preserve">From the South of the UK</t>
  </si>
  <si>
    <t xml:space="preserve">Old</t>
  </si>
  <si>
    <t xml:space="preserve">Living outside of cities e.g. in towns or rural</t>
  </si>
  <si>
    <t xml:space="preserve">From a low income background</t>
  </si>
  <si>
    <t xml:space="preserve">From the North of the UK</t>
  </si>
  <si>
    <t xml:space="preserve">Did not go to university</t>
  </si>
  <si>
    <t xml:space="preserve">When you picture the typical sort of person who works in these jobs in the pharmaceutical industry, what do you picture them to be like? Please select any which apply</t>
  </si>
  <si>
    <t xml:space="preserve">Old </t>
  </si>
  <si>
    <t xml:space="preserve">Working class</t>
  </si>
  <si>
    <t xml:space="preserve">Middle class</t>
  </si>
  <si>
    <t xml:space="preserve">Any education level</t>
  </si>
  <si>
    <t xml:space="preserve">Only available to those with masters degrees and PhD</t>
  </si>
  <si>
    <t xml:space="preserve">Neither</t>
  </si>
  <si>
    <t xml:space="preserve">Don't know</t>
  </si>
  <si>
    <t xml:space="preserve"> Which of the following do you think describes someone who works in the pharmaceutical industry?</t>
  </si>
  <si>
    <t xml:space="preserve">Avaialble to people with any education level</t>
  </si>
  <si>
    <t xml:space="preserve">Only available to those with degree level education</t>
  </si>
  <si>
    <t xml:space="preserve">Only available to those with postgraduate education like Masters or PHDs</t>
  </si>
  <si>
    <t xml:space="preserve"> Which of the following do you think describes jobs in the pharmaceutical industry?</t>
  </si>
  <si>
    <t xml:space="preserve">Well paid</t>
  </si>
  <si>
    <t xml:space="preserve">Poorly paid</t>
  </si>
  <si>
    <t xml:space="preserve">Primarily laboratory-based</t>
  </si>
  <si>
    <t xml:space="preserve">Based in a variety of workplaces</t>
  </si>
  <si>
    <t xml:space="preserve">Primarily based in London and the South East</t>
  </si>
  <si>
    <t xml:space="preserve">Based in regions across the UK</t>
  </si>
  <si>
    <t xml:space="preserve">Flexible working</t>
  </si>
  <si>
    <t xml:space="preserve">Inflexible working</t>
  </si>
  <si>
    <t xml:space="preserve">Require mathematical skills</t>
  </si>
  <si>
    <t xml:space="preserve">Don’t require mathematical skills</t>
  </si>
  <si>
    <t xml:space="preserve">Offer fast career progression</t>
  </si>
  <si>
    <t xml:space="preserve">Offer slow career progression</t>
  </si>
  <si>
    <t xml:space="preserve">Contribute a lot to society</t>
  </si>
  <si>
    <t xml:space="preserve">Don’t contribute a lot to society</t>
  </si>
  <si>
    <t xml:space="preserve">Are competitive to enter</t>
  </si>
  <si>
    <t xml:space="preserve">Are not competitive to enter</t>
  </si>
  <si>
    <t xml:space="preserve">Provide good job security</t>
  </si>
  <si>
    <t xml:space="preserve">Provide poor job security</t>
  </si>
  <si>
    <t xml:space="preserve">Involve interesting work</t>
  </si>
  <si>
    <t xml:space="preserve">​​​​​​​Do not involve interesting work</t>
  </si>
  <si>
    <t xml:space="preserve"> Are well paid</t>
  </si>
  <si>
    <t xml:space="preserve"> Offer many opportunities for progression</t>
  </si>
  <si>
    <t xml:space="preserve"> Provide a sense purpose</t>
  </si>
  <si>
    <t xml:space="preserve"> Offer job security</t>
  </si>
  <si>
    <t xml:space="preserve"> Fit my skill set</t>
  </si>
  <si>
    <t xml:space="preserve"> Provide opportunities to progress my career</t>
  </si>
  <si>
    <t xml:space="preserve"> Offer competitive or prestigious roles</t>
  </si>
  <si>
    <t xml:space="preserve"> Offer interesting work</t>
  </si>
  <si>
    <t xml:space="preserve"> Contribute to society and help people</t>
  </si>
  <si>
    <t xml:space="preserve"> Align with my political beliefs</t>
  </si>
  <si>
    <t xml:space="preserve"> Align with my values</t>
  </si>
  <si>
    <t xml:space="preserve"> Offer a career that I could be proud of</t>
  </si>
  <si>
    <t xml:space="preserve">Yes, probably</t>
  </si>
  <si>
    <t xml:space="preserve">Grid Summary: When you think about jobs in the tech industry, including the various roles from engineering and research to legal and marketing, do you think that jobs in that industry</t>
  </si>
  <si>
    <t xml:space="preserve">When you think about jobs in the tech industry, including the various roles from engineering and research to legal and marketing, do you think that jobs in that industry:: Are well paid</t>
  </si>
  <si>
    <t xml:space="preserve">When you think about jobs in the tech industry, including the various roles from engineering and research to legal and marketing, do you think that jobs in that industry:: Offer many opportunities for progression</t>
  </si>
  <si>
    <t xml:space="preserve">When you think about jobs in the tech industry, including the various roles from engineering and research to legal and marketing, do you think that jobs in that industry:: Provide a sense purpose</t>
  </si>
  <si>
    <t xml:space="preserve">When you think about jobs in the tech industry, including the various roles from engineering and research to legal and marketing, do you think that jobs in that industry:: Offer job security</t>
  </si>
  <si>
    <t xml:space="preserve">When you think about jobs in the tech industry, including the various roles from engineering and research to legal and marketing, do you think that jobs in that industry:: Fit my skill set</t>
  </si>
  <si>
    <t xml:space="preserve">When you think about jobs in the tech industry, including the various roles from engineering and research to legal and marketing, do you think that jobs in that industry:: Provide opportunities to progress my career</t>
  </si>
  <si>
    <t xml:space="preserve">When you think about jobs in the tech industry, including the various roles from engineering and research to legal and marketing, do you think that jobs in that industry:: Offer competitive or prestigious roles</t>
  </si>
  <si>
    <t xml:space="preserve">When you think about jobs in the tech industry, including the various roles from engineering and research to legal and marketing, do you think that jobs in that industry:: Offer interesting work</t>
  </si>
  <si>
    <t xml:space="preserve">When you think about jobs in the tech industry, including the various roles from engineering and research to legal and marketing, do you think that jobs in that industry:: Contribute to society and help people</t>
  </si>
  <si>
    <t xml:space="preserve">When you think about jobs in the tech industry, including the various roles from engineering and research to legal and marketing, do you think that jobs in that industry:: Align with my political beliefs</t>
  </si>
  <si>
    <t xml:space="preserve">When you think about jobs in the tech industry, including the various roles from engineering and research to legal and marketing, do you think that jobs in that industry:: Align with my values</t>
  </si>
  <si>
    <t xml:space="preserve">When you think about jobs in the tech industry, including the various roles from engineering and research to legal and marketing, do you think that jobs in that industry:: Offer a career that I could be proud of</t>
  </si>
  <si>
    <t xml:space="preserve">Grid Summary:   </t>
  </si>
  <si>
    <t xml:space="preserve">When you think about jobs in the pharmaceutical sector, including the various roles from biological research and manufacturing to accounting and public relations, do you think that jobs in that industry:  : Are well paid</t>
  </si>
  <si>
    <t xml:space="preserve">When you think about jobs in the pharmaceutical sector, including the various roles from biological research and manufacturing to accounting and public relations, do you think that jobs in that industry:  : Offer many opportunities for progression</t>
  </si>
  <si>
    <t xml:space="preserve">When you think about jobs in the pharmaceutical sector, including the various roles from biological research and manufacturing to accounting and public relations, do you think that jobs in that industry:  : Provide a sense purpose</t>
  </si>
  <si>
    <t xml:space="preserve">When you think about jobs in the pharmaceutical sector, including the various roles from biological research and manufacturing to accounting and public relations, do you think that jobs in that industry:  : Offer job security</t>
  </si>
  <si>
    <t xml:space="preserve">When you think about jobs in the pharmaceutical sector, including the various roles from biological research and manufacturing to accounting and public relations, do you think that jobs in that industry:  : Fit my skill set</t>
  </si>
  <si>
    <t xml:space="preserve">When you think about jobs in the pharmaceutical sector, including the various roles from biological research and manufacturing to accounting and public relations, do you think that jobs in that industry:  : Provide opportunities to progress my career</t>
  </si>
  <si>
    <t xml:space="preserve">When you think about jobs in the pharmaceutical sector, including the various roles from biological research and manufacturing to accounting and public relations, do you think that jobs in that industry:  : Offer competitive or prestigious roles</t>
  </si>
  <si>
    <t xml:space="preserve">When you think about jobs in the pharmaceutical sector, including the various roles from biological research and manufacturing to accounting and public relations, do you think that jobs in that industry:  : Offer interesting work</t>
  </si>
  <si>
    <t xml:space="preserve">When you think about jobs in the pharmaceutical sector, including the various roles from biological research and manufacturing to accounting and public relations, do you think that jobs in that industry:  : Contribute to society and help people</t>
  </si>
  <si>
    <t xml:space="preserve">When you think about jobs in the pharmaceutical sector, including the various roles from biological research and manufacturing to accounting and public relations, do you think that jobs in that industry:  : Align with my political beliefs</t>
  </si>
  <si>
    <t xml:space="preserve">When you think about jobs in the pharmaceutical sector, including the various roles from biological research and manufacturing to accounting and public relations, do you think that jobs in that industry:  : Align with my values</t>
  </si>
  <si>
    <t xml:space="preserve">When you think about jobs in the pharmaceutical sector, including the various roles from biological research and manufacturing to accounting and public relations, do you think that jobs in that industry:  : Offer a career that I could be proud of</t>
  </si>
  <si>
    <t xml:space="preserve">When you think about jobs in the energy sector, including the various roles from research and manufacturing to legal and public relations, do you think that jobs in that industry:  : Are well paid</t>
  </si>
  <si>
    <t xml:space="preserve">When you think about jobs in the energy sector, including the various roles from research and manufacturing to legal and public relations, do you think that jobs in that industry:  : Offer many opportunities for progression</t>
  </si>
  <si>
    <t xml:space="preserve">When you think about jobs in the energy sector, including the various roles from research and manufacturing to legal and public relations, do you think that jobs in that industry:  : Provide a sense purpose</t>
  </si>
  <si>
    <t xml:space="preserve">When you think about jobs in the energy sector, including the various roles from research and manufacturing to legal and public relations, do you think that jobs in that industry:  : Offer job security</t>
  </si>
  <si>
    <t xml:space="preserve">When you think about jobs in the energy sector, including the various roles from research and manufacturing to legal and public relations, do you think that jobs in that industry:  : Fit my skill set</t>
  </si>
  <si>
    <t xml:space="preserve">When you think about jobs in the energy sector, including the various roles from research and manufacturing to legal and public relations, do you think that jobs in that industry:  : Provide opportunities to progress my career</t>
  </si>
  <si>
    <t xml:space="preserve">When you think about jobs in the energy sector, including the various roles from research and manufacturing to legal and public relations, do you think that jobs in that industry:  : Offer competitive or prestigious roles</t>
  </si>
  <si>
    <t xml:space="preserve">When you think about jobs in the energy sector, including the various roles from research and manufacturing to legal and public relations, do you think that jobs in that industry:  : Offer interesting work</t>
  </si>
  <si>
    <t xml:space="preserve">When you think about jobs in the energy sector, including the various roles from research and manufacturing to legal and public relations, do you think that jobs in that industry:  : Contribute to society and help people</t>
  </si>
  <si>
    <t xml:space="preserve">When you think about jobs in the energy sector, including the various roles from research and manufacturing to legal and public relations, do you think that jobs in that industry:  : Align with my political beliefs</t>
  </si>
  <si>
    <t xml:space="preserve">When you think about jobs in the energy sector, including the various roles from research and manufacturing to legal and public relations, do you think that jobs in that industry:  : Align with my values</t>
  </si>
  <si>
    <t xml:space="preserve">When you think about jobs in the energy sector, including the various roles from research and manufacturing to legal and public relations, do you think that jobs in that industry:  : Offer a career that I could be proud of</t>
  </si>
  <si>
    <t xml:space="preserve">Very negative</t>
  </si>
  <si>
    <t xml:space="preserve">Somewhat negative</t>
  </si>
  <si>
    <t xml:space="preserve">Neither positive nor negative</t>
  </si>
  <si>
    <t xml:space="preserve">Somewhat positive</t>
  </si>
  <si>
    <t xml:space="preserve">Very positive</t>
  </si>
  <si>
    <t xml:space="preserve"> The pharmaceutical (pharma) industry involves jobs that contribute to the research, development, manufacturing, and marketing of medications and vaccines.  What is your perception of the UK pharmaceutical industry? </t>
  </si>
  <si>
    <t xml:space="preserve">BASE: Question randomly assigned to respondents</t>
  </si>
  <si>
    <t xml:space="preserve"> What is your perception of the UK pharmaceutical industry? </t>
  </si>
  <si>
    <t xml:space="preserve"> UK public health</t>
  </si>
  <si>
    <t xml:space="preserve"> The UK as a whole</t>
  </si>
  <si>
    <t xml:space="preserve"> People’s day to day lives</t>
  </si>
  <si>
    <t xml:space="preserve"> Jobs in the UK</t>
  </si>
  <si>
    <t xml:space="preserve"> The UK’s economy</t>
  </si>
  <si>
    <t xml:space="preserve"> The UK’s ability to compete with other economies around the world</t>
  </si>
  <si>
    <t xml:space="preserve"> Investment in UK businesses</t>
  </si>
  <si>
    <t xml:space="preserve"> The UK’s status as a world-leader</t>
  </si>
  <si>
    <t xml:space="preserve">Grid Summary: How important or unimportant do you think the UK’s pharmaceutical industry is for …?</t>
  </si>
  <si>
    <t xml:space="preserve">How important or unimportant do you think the UK’s pharmaceutical industry is for …?: The UK as a whole</t>
  </si>
  <si>
    <t xml:space="preserve">How important or unimportant do you think the UK’s pharmaceutical industry is for …?: The UK’s economy</t>
  </si>
  <si>
    <t xml:space="preserve">How important or unimportant do you think the UK’s pharmaceutical industry is for …?: UK public health</t>
  </si>
  <si>
    <t xml:space="preserve">How important or unimportant do you think the UK’s pharmaceutical industry is for …?: Jobs in the UK</t>
  </si>
  <si>
    <t xml:space="preserve">How important or unimportant do you think the UK’s pharmaceutical industry is for …?: Investment in UK businesses</t>
  </si>
  <si>
    <t xml:space="preserve">How important or unimportant do you think the UK’s pharmaceutical industry is for …?: People’s day to day lives</t>
  </si>
  <si>
    <t xml:space="preserve">How important or unimportant do you think the UK’s pharmaceutical industry is for …?: The UK’s ability to compete with other economies around the world</t>
  </si>
  <si>
    <t xml:space="preserve">How important or unimportant do you think the UK’s pharmaceutical industry is for …?: The UK’s status as a world-leader</t>
  </si>
  <si>
    <t xml:space="preserve">Is innovative and modern</t>
  </si>
  <si>
    <t xml:space="preserve">Is outdated and old fashioned </t>
  </si>
  <si>
    <t xml:space="preserve"> Do you think the pharmaceutical industry in the UK:</t>
  </si>
  <si>
    <t xml:space="preserve">Is socially responsible</t>
  </si>
  <si>
    <t xml:space="preserve">Is socially irresponsible</t>
  </si>
  <si>
    <t xml:space="preserve">Is reliable</t>
  </si>
  <si>
    <t xml:space="preserve">Is unreliable   </t>
  </si>
  <si>
    <t xml:space="preserve">Ethical</t>
  </si>
  <si>
    <t xml:space="preserve">Unethical </t>
  </si>
  <si>
    <t xml:space="preserve">Environmentally responsible</t>
  </si>
  <si>
    <t xml:space="preserve">​​​​​​​Environmentally irresponsible</t>
  </si>
  <si>
    <t xml:space="preserve">A lot more positive</t>
  </si>
  <si>
    <t xml:space="preserve">Somewhat more positive</t>
  </si>
  <si>
    <t xml:space="preserve">About the same</t>
  </si>
  <si>
    <t xml:space="preserve">Somewhat more negative</t>
  </si>
  <si>
    <t xml:space="preserve">A lot more negative</t>
  </si>
  <si>
    <t xml:space="preserve"> How has your opinion of the UK pharmaceutical industry changed since the Covid pandemic?</t>
  </si>
  <si>
    <t xml:space="preserve">I’m more interested in other industries</t>
  </si>
  <si>
    <t xml:space="preserve">I didn’t study the right subjects</t>
  </si>
  <si>
    <t xml:space="preserve">It doesn’t offer a career path that I want for myself</t>
  </si>
  <si>
    <t xml:space="preserve">I don’t know anything about that industry</t>
  </si>
  <si>
    <t xml:space="preserve">I don’t want to work in a laboratory</t>
  </si>
  <si>
    <t xml:space="preserve">I don’t have a university degree</t>
  </si>
  <si>
    <t xml:space="preserve">I’m not good at maths</t>
  </si>
  <si>
    <t xml:space="preserve">There aren’t any jobs in that industry for me</t>
  </si>
  <si>
    <t xml:space="preserve">There are better paying industries</t>
  </si>
  <si>
    <t xml:space="preserve">It doesn’t align with my values</t>
  </si>
  <si>
    <t xml:space="preserve">N/A - There are no reasons that would precent me from applying</t>
  </si>
  <si>
    <t xml:space="preserve">Other ( please specify)</t>
  </si>
  <si>
    <t xml:space="preserve">While there are many different types of jobs in the pharmaceutical industry, sometimes we have preconceived ideas about an industry and what it can offer.Which reasons, if any, would prevent you from applying for jobs in the pharmaceutical industry?Select all that apply.</t>
  </si>
  <si>
    <t xml:space="preserve">Finance</t>
  </si>
  <si>
    <t xml:space="preserve">Tech</t>
  </si>
  <si>
    <t xml:space="preserve">Pharmaceutical</t>
  </si>
  <si>
    <t xml:space="preserve">They’re about the same</t>
  </si>
  <si>
    <t xml:space="preserve"> Which of these two sectors do you think offers better paying jobs?</t>
  </si>
  <si>
    <t xml:space="preserve"> Which of these two sectors do you think are more beneficial to society?</t>
  </si>
  <si>
    <t xml:space="preserve"> Which of these two sectors do you think has more people like you in it?</t>
  </si>
  <si>
    <t xml:space="preserve"> Offer long or permanent contracts</t>
  </si>
  <si>
    <t xml:space="preserve"> Contribute to society and helping people</t>
  </si>
  <si>
    <t xml:space="preserve">Much easier to find in the pharmaceutical industry</t>
  </si>
  <si>
    <t xml:space="preserve">Easier to find in the pharmaceutical industry</t>
  </si>
  <si>
    <t xml:space="preserve">Equally easy or difficult to find in both</t>
  </si>
  <si>
    <t xml:space="preserve">Easier to find in another industry</t>
  </si>
  <si>
    <t xml:space="preserve">Much easier to find in another industry</t>
  </si>
  <si>
    <t xml:space="preserve">Grid Summary: For the following, do you think it would be easier to find jobs like this in the pharmaceutical industry, other industries, or equally easy in both…</t>
  </si>
  <si>
    <t xml:space="preserve">For the following, do you think it would be easier to find jobs like this in the pharmaceutical industry, other industries, or equally easy in both…: Are well paid</t>
  </si>
  <si>
    <t xml:space="preserve">For the following, do you think it would be easier to find jobs like this in the pharmaceutical industry, other industries, or equally easy in both…: Provide a sense purpose</t>
  </si>
  <si>
    <t xml:space="preserve">For the following, do you think it would be easier to find jobs like this in the pharmaceutical industry, other industries, or equally easy in both…: Offer job security</t>
  </si>
  <si>
    <t xml:space="preserve">For the following, do you think it would be easier to find jobs like this in the pharmaceutical industry, other industries, or equally easy in both…: Offer long or permanent contracts</t>
  </si>
  <si>
    <t xml:space="preserve">For the following, do you think it would be easier to find jobs like this in the pharmaceutical industry, other industries, or equally easy in both…: Fit my skill set</t>
  </si>
  <si>
    <t xml:space="preserve">For the following, do you think it would be easier to find jobs like this in the pharmaceutical industry, other industries, or equally easy in both…: Provide opportunities to progress my career</t>
  </si>
  <si>
    <t xml:space="preserve">For the following, do you think it would be easier to find jobs like this in the pharmaceutical industry, other industries, or equally easy in both…: Offer competitive or prestigious roles</t>
  </si>
  <si>
    <t xml:space="preserve">For the following, do you think it would be easier to find jobs like this in the pharmaceutical industry, other industries, or equally easy in both…: Offer interesting work</t>
  </si>
  <si>
    <t xml:space="preserve">For the following, do you think it would be easier to find jobs like this in the pharmaceutical industry, other industries, or equally easy in both…: Contribute to society and helping people</t>
  </si>
  <si>
    <t xml:space="preserve">For the following, do you think it would be easier to find jobs like this in the pharmaceutical industry, other industries, or equally easy in both…: Align with my political beliefs</t>
  </si>
  <si>
    <t xml:space="preserve">For the following, do you think it would be easier to find jobs like this in the pharmaceutical industry, other industries, or equally easy in both…: Align with my values</t>
  </si>
  <si>
    <t xml:space="preserve">For the following, do you think it would be easier to find jobs like this in the pharmaceutical industry, other industries, or equally easy in both…: Offer a career that I could be proud of</t>
  </si>
  <si>
    <t xml:space="preserve">Knowing it would pay me well</t>
  </si>
  <si>
    <t xml:space="preserve">Knowing I would find it interesting</t>
  </si>
  <si>
    <t xml:space="preserve">Knowing it would be a good match for my skills or experience</t>
  </si>
  <si>
    <t xml:space="preserve">Knowing the job would be secure</t>
  </si>
  <si>
    <t xml:space="preserve">Knowing I would  enjoy the sector I work in or plan to work in</t>
  </si>
  <si>
    <t xml:space="preserve">Knowing the skills needed for the job could be used in other roles</t>
  </si>
  <si>
    <t xml:space="preserve">Knowing the job would be close to where I live now or where I would like to live</t>
  </si>
  <si>
    <t xml:space="preserve">Knowing  it would be local to me</t>
  </si>
  <si>
    <t xml:space="preserve">Knowing the job would enable me to be promoted quickly</t>
  </si>
  <si>
    <t xml:space="preserve">Knowing there are many people like me who are doing these jobs</t>
  </si>
  <si>
    <t xml:space="preserve">Knowing  people personally who do these jobs</t>
  </si>
  <si>
    <t xml:space="preserve">None of the above - there are no barriers</t>
  </si>
  <si>
    <t xml:space="preserve">Other (Please Specify)</t>
  </si>
  <si>
    <t xml:space="preserve">What, if anything, would make you more likely to consider working in a job in the pharmaceutical industry? Select any which apply</t>
  </si>
  <si>
    <t xml:space="preserve"> Research and development into new medicines, drugs, and therapies</t>
  </si>
  <si>
    <t xml:space="preserve"> Development of the COVID-19 vaccines</t>
  </si>
  <si>
    <t xml:space="preserve"> Manufacturing medicines and drugs at a large-scale to make them available to the public</t>
  </si>
  <si>
    <t xml:space="preserve"> Adherence to strict regulations to ensure that drugs meet safety standards</t>
  </si>
  <si>
    <t xml:space="preserve"> Contributions to medical advancements, disease management, and overall public health</t>
  </si>
  <si>
    <t xml:space="preserve"> Research and development of biotechnology, which use genetic engineering and molecular biology to develop new medicines and therapies</t>
  </si>
  <si>
    <t xml:space="preserve">No, very unimportant</t>
  </si>
  <si>
    <t xml:space="preserve">No, unimportant</t>
  </si>
  <si>
    <t xml:space="preserve">Unsure, neither important nor unimportant</t>
  </si>
  <si>
    <t xml:space="preserve">Yes, important</t>
  </si>
  <si>
    <t xml:space="preserve">Yes, very important</t>
  </si>
  <si>
    <t xml:space="preserve">Grid Summary: In your opinion, are these contributions or functions of the pharmaceutical industry important to society?</t>
  </si>
  <si>
    <t xml:space="preserve">In your opinion, are these contributions or functions of the pharmaceutical industry important to society?: Research and development into new medicines, drugs, and therapies</t>
  </si>
  <si>
    <t xml:space="preserve">In your opinion, are these contributions or functions of the pharmaceutical industry important to society?: Development of the COVID-19 vaccines</t>
  </si>
  <si>
    <t xml:space="preserve">In your opinion, are these contributions or functions of the pharmaceutical industry important to society?: Manufacturing medicines and drugs at a large-scale to make them available to the public</t>
  </si>
  <si>
    <t xml:space="preserve">In your opinion, are these contributions or functions of the pharmaceutical industry important to society?: Adherence to strict regulations to ensure that drugs meet safety standards</t>
  </si>
  <si>
    <t xml:space="preserve">In your opinion, are these contributions or functions of the pharmaceutical industry important to society?: Contributions to medical advancements, disease management, and overall public health</t>
  </si>
  <si>
    <t xml:space="preserve">In your opinion, are these contributions or functions of the pharmaceutical industry important to society?: Research and development of biotechnology, which use genetic engineering and molecular biology to develop new medicines and therapies</t>
  </si>
  <si>
    <t xml:space="preserve">Full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</si>
</sst>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6" formatCode="0"/>
    <numFmt numFmtId="167" formatCode="0"/>
    <numFmt numFmtId="168" formatCode="0%"/>
    <numFmt numFmtId="169" formatCode="0%"/>
    <numFmt numFmtId="170" formatCode="0%"/>
    <numFmt numFmtId="171" formatCode="0%"/>
  </numFmts>
  <fonts count="12">
    <font>
      <sz val="11"/>
      <color rgb="FF000000"/>
      <name val="Calibri"/>
      <family val="2"/>
      <scheme val="minor"/>
    </font>
    <font>
      <sz val="18"/>
      <color rgb="FF000000"/>
      <name val="Calibri"/>
      <b/>
    </font>
    <font>
      <sz val="14"/>
      <color rgb="FF000000"/>
      <name val="Calibri"/>
      <b/>
    </font>
    <font>
      <sz val="14"/>
      <color rgb="FF000000"/>
      <name val="Calibri"/>
    </font>
    <font>
      <sz val="13"/>
      <color rgb="FF000000"/>
      <name val="Calibri"/>
    </font>
    <font>
      <sz val="13"/>
      <color rgb="FF000000"/>
      <name val="Calibri"/>
      <i/>
    </font>
    <font>
      <sz val="13"/>
      <color theme="10"/>
      <name val="Calibri"/>
      <i/>
      <u val="single"/>
    </font>
    <font>
      <sz val="11"/>
      <color rgb="FF000000"/>
      <name val="Calibri"/>
      <b/>
    </font>
    <font>
      <sz val="11"/>
      <color rgb="FF000000"/>
      <name val="Calibri"/>
    </font>
    <font>
      <sz val="11"/>
      <color theme="10"/>
      <name val="Calibri"/>
      <u val="single"/>
    </font>
    <font>
      <sz val="12"/>
      <color rgb="FF000000"/>
      <name val="Calibri"/>
      <b/>
    </font>
    <font>
      <sz val="11"/>
      <color rgb="FF000000"/>
      <name val="Calibri"/>
      <b/>
      <i/>
    </font>
  </fonts>
  <fills count="2">
    <fill>
      <patternFill patternType="none"/>
    </fill>
    <fill>
      <patternFill patternType="gray125"/>
    </fill>
  </fills>
  <borders count="4">
    <border>
      <left/>
      <right/>
      <top/>
      <bottom/>
      <diagonal/>
    </border>
    <border>
      <top style="thin">
        <color rgb="FF000000"/>
      </top>
    </border>
    <border>
      <bottom style="thin">
        <color rgb="FF000000"/>
      </bottom>
    </border>
    <border>
      <top style="thin">
        <color rgb="FF000000"/>
      </top>
      <bottom style="thin">
        <color rgb="FF000000"/>
      </bottom>
    </border>
  </borders>
  <cellStyleXfs count="1">
    <xf numFmtId="0" fontId="0" fillId="0" borderId="0"/>
  </cellStyleXfs>
  <cellXfs count="27">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4"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applyAlignment="1">
      <alignment horizontal="center"/>
    </xf>
    <xf numFmtId="0" fontId="9" fillId="0" borderId="0" xfId="0" applyFont="1"/>
    <xf numFmtId="0" fontId="8" fillId="0" borderId="0" xfId="0" applyFont="1" applyAlignment="1">
      <alignment horizontal="center" vertical="center"/>
    </xf>
    <xf numFmtId="166" fontId="8" fillId="0" borderId="1" xfId="0" applyFont="1" applyNumberFormat="1" applyBorder="1" applyAlignment="1">
      <alignment horizontal="center" vertical="center"/>
    </xf>
    <xf numFmtId="167" fontId="7" fillId="0" borderId="2" xfId="0" applyFont="1" applyNumberForma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10" fillId="0" borderId="0" xfId="0" applyFont="1" applyAlignment="1">
      <alignment vertical="top" wrapText="1"/>
    </xf>
    <xf numFmtId="168" fontId="8" fillId="0" borderId="0" xfId="0" applyFont="1" applyNumberFormat="1" applyAlignment="1">
      <alignment horizontal="center" vertical="center"/>
    </xf>
    <xf numFmtId="0" fontId="8" fillId="0" borderId="0" xfId="0" applyFont="1" applyAlignment="1">
      <alignment horizontal="center" vertical="center" wrapText="1"/>
    </xf>
    <xf numFmtId="0" fontId="8" fillId="0" borderId="1" xfId="0" applyFont="1" applyBorder="1"/>
    <xf numFmtId="0" fontId="8" fillId="0" borderId="3" xfId="0" applyFont="1" applyBorder="1" applyAlignment="1">
      <alignment horizontal="center" vertical="center" wrapText="1"/>
    </xf>
    <xf numFmtId="0" fontId="9" fillId="0" borderId="0" xfId="0" applyFont="1" applyAlignment="1">
      <alignment horizontal="center"/>
    </xf>
    <xf numFmtId="0" fontId="8" fillId="0" borderId="1" xfId="0" applyFont="1" applyBorder="1" applyAlignment="1">
      <alignment horizontal="center" vertical="center"/>
    </xf>
    <xf numFmtId="169" fontId="8" fillId="0" borderId="2" xfId="0" applyFont="1" applyNumberFormat="1" applyBorder="1" applyAlignment="1">
      <alignment horizontal="center" vertical="center"/>
    </xf>
    <xf numFmtId="170" fontId="7" fillId="0" borderId="0" xfId="0" applyFont="1" applyNumberFormat="1" applyAlignment="1">
      <alignment horizontal="center" vertical="center"/>
    </xf>
    <xf numFmtId="171" fontId="7" fillId="0" borderId="2" xfId="0" applyFont="1" applyNumberFormat="1" applyBorder="1" applyAlignment="1">
      <alignment horizontal="center" vertical="center"/>
    </xf>
    <xf numFmtId="0" fontId="7" fillId="0" borderId="0" xfId="0" applyFont="1" applyAlignment="1">
      <alignment horizontal="center" wrapText="1"/>
    </xf>
    <xf numFmtId="0" fontId="11" fillId="0" borderId="0" xfId="0" applyFont="1"/>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worksheet" Target="worksheets/sheet41.xml"/><Relationship Id="rId42" Type="http://schemas.openxmlformats.org/officeDocument/2006/relationships/worksheet" Target="worksheets/sheet42.xml"/><Relationship Id="rId43" Type="http://schemas.openxmlformats.org/officeDocument/2006/relationships/worksheet" Target="worksheets/sheet43.xml"/><Relationship Id="rId44" Type="http://schemas.openxmlformats.org/officeDocument/2006/relationships/worksheet" Target="worksheets/sheet44.xml"/><Relationship Id="rId45" Type="http://schemas.openxmlformats.org/officeDocument/2006/relationships/worksheet" Target="worksheets/sheet45.xml"/><Relationship Id="rId46" Type="http://schemas.openxmlformats.org/officeDocument/2006/relationships/worksheet" Target="worksheets/sheet46.xml"/><Relationship Id="rId47" Type="http://schemas.openxmlformats.org/officeDocument/2006/relationships/worksheet" Target="worksheets/sheet47.xml"/><Relationship Id="rId48" Type="http://schemas.openxmlformats.org/officeDocument/2006/relationships/worksheet" Target="worksheets/sheet48.xml"/><Relationship Id="rId49" Type="http://schemas.openxmlformats.org/officeDocument/2006/relationships/worksheet" Target="worksheets/sheet49.xml"/><Relationship Id="rId50" Type="http://schemas.openxmlformats.org/officeDocument/2006/relationships/worksheet" Target="worksheets/sheet50.xml"/><Relationship Id="rId51" Type="http://schemas.openxmlformats.org/officeDocument/2006/relationships/worksheet" Target="worksheets/sheet51.xml"/><Relationship Id="rId52" Type="http://schemas.openxmlformats.org/officeDocument/2006/relationships/worksheet" Target="worksheets/sheet52.xml"/><Relationship Id="rId53" Type="http://schemas.openxmlformats.org/officeDocument/2006/relationships/worksheet" Target="worksheets/sheet53.xml"/><Relationship Id="rId54" Type="http://schemas.openxmlformats.org/officeDocument/2006/relationships/worksheet" Target="worksheets/sheet54.xml"/><Relationship Id="rId55" Type="http://schemas.openxmlformats.org/officeDocument/2006/relationships/worksheet" Target="worksheets/sheet55.xml"/><Relationship Id="rId56" Type="http://schemas.openxmlformats.org/officeDocument/2006/relationships/worksheet" Target="worksheets/sheet56.xml"/><Relationship Id="rId57" Type="http://schemas.openxmlformats.org/officeDocument/2006/relationships/worksheet" Target="worksheets/sheet57.xml"/><Relationship Id="rId58" Type="http://schemas.openxmlformats.org/officeDocument/2006/relationships/worksheet" Target="worksheets/sheet58.xml"/><Relationship Id="rId59" Type="http://schemas.openxmlformats.org/officeDocument/2006/relationships/worksheet" Target="worksheets/sheet59.xml"/><Relationship Id="rId60" Type="http://schemas.openxmlformats.org/officeDocument/2006/relationships/worksheet" Target="worksheets/sheet60.xml"/><Relationship Id="rId61" Type="http://schemas.openxmlformats.org/officeDocument/2006/relationships/worksheet" Target="worksheets/sheet61.xml"/><Relationship Id="rId62" Type="http://schemas.openxmlformats.org/officeDocument/2006/relationships/worksheet" Target="worksheets/sheet62.xml"/><Relationship Id="rId63" Type="http://schemas.openxmlformats.org/officeDocument/2006/relationships/worksheet" Target="worksheets/sheet63.xml"/><Relationship Id="rId64" Type="http://schemas.openxmlformats.org/officeDocument/2006/relationships/worksheet" Target="worksheets/sheet64.xml"/><Relationship Id="rId65" Type="http://schemas.openxmlformats.org/officeDocument/2006/relationships/worksheet" Target="worksheets/sheet65.xml"/><Relationship Id="rId66" Type="http://schemas.openxmlformats.org/officeDocument/2006/relationships/worksheet" Target="worksheets/sheet66.xml"/><Relationship Id="rId67" Type="http://schemas.openxmlformats.org/officeDocument/2006/relationships/worksheet" Target="worksheets/sheet67.xml"/><Relationship Id="rId68" Type="http://schemas.openxmlformats.org/officeDocument/2006/relationships/worksheet" Target="worksheets/sheet68.xml"/><Relationship Id="rId69" Type="http://schemas.openxmlformats.org/officeDocument/2006/relationships/worksheet" Target="worksheets/sheet69.xml"/><Relationship Id="rId70" Type="http://schemas.openxmlformats.org/officeDocument/2006/relationships/worksheet" Target="worksheets/sheet70.xml"/><Relationship Id="rId71" Type="http://schemas.openxmlformats.org/officeDocument/2006/relationships/worksheet" Target="worksheets/sheet71.xml"/><Relationship Id="rId72" Type="http://schemas.openxmlformats.org/officeDocument/2006/relationships/worksheet" Target="worksheets/sheet72.xml"/><Relationship Id="rId73" Type="http://schemas.openxmlformats.org/officeDocument/2006/relationships/worksheet" Target="worksheets/sheet73.xml"/><Relationship Id="rId74" Type="http://schemas.openxmlformats.org/officeDocument/2006/relationships/worksheet" Target="worksheets/sheet74.xml"/><Relationship Id="rId75" Type="http://schemas.openxmlformats.org/officeDocument/2006/relationships/worksheet" Target="worksheets/sheet75.xml"/><Relationship Id="rId76" Type="http://schemas.openxmlformats.org/officeDocument/2006/relationships/worksheet" Target="worksheets/sheet76.xml"/><Relationship Id="rId77" Type="http://schemas.openxmlformats.org/officeDocument/2006/relationships/worksheet" Target="worksheets/sheet77.xml"/><Relationship Id="rId78" Type="http://schemas.openxmlformats.org/officeDocument/2006/relationships/worksheet" Target="worksheets/sheet78.xml"/><Relationship Id="rId79" Type="http://schemas.openxmlformats.org/officeDocument/2006/relationships/worksheet" Target="worksheets/sheet79.xml"/><Relationship Id="rId80" Type="http://schemas.openxmlformats.org/officeDocument/2006/relationships/worksheet" Target="worksheets/sheet80.xml"/><Relationship Id="rId81" Type="http://schemas.openxmlformats.org/officeDocument/2006/relationships/worksheet" Target="worksheets/sheet81.xml"/><Relationship Id="rId82" Type="http://schemas.openxmlformats.org/officeDocument/2006/relationships/worksheet" Target="worksheets/sheet82.xml"/><Relationship Id="rId83" Type="http://schemas.openxmlformats.org/officeDocument/2006/relationships/worksheet" Target="worksheets/sheet83.xml"/><Relationship Id="rId84" Type="http://schemas.openxmlformats.org/officeDocument/2006/relationships/worksheet" Target="worksheets/sheet84.xml"/><Relationship Id="rId85" Type="http://schemas.openxmlformats.org/officeDocument/2006/relationships/worksheet" Target="worksheets/sheet85.xml"/><Relationship Id="rId86" Type="http://schemas.openxmlformats.org/officeDocument/2006/relationships/worksheet" Target="worksheets/sheet86.xml"/><Relationship Id="rId87" Type="http://schemas.openxmlformats.org/officeDocument/2006/relationships/worksheet" Target="worksheets/sheet87.xml"/><Relationship Id="rId88" Type="http://schemas.openxmlformats.org/officeDocument/2006/relationships/worksheet" Target="worksheets/sheet88.xml"/><Relationship Id="rId89" Type="http://schemas.openxmlformats.org/officeDocument/2006/relationships/worksheet" Target="worksheets/sheet89.xml"/><Relationship Id="rId90" Type="http://schemas.openxmlformats.org/officeDocument/2006/relationships/worksheet" Target="worksheets/sheet90.xml"/><Relationship Id="rId91" Type="http://schemas.openxmlformats.org/officeDocument/2006/relationships/worksheet" Target="worksheets/sheet91.xml"/><Relationship Id="rId92" Type="http://schemas.openxmlformats.org/officeDocument/2006/relationships/worksheet" Target="worksheets/sheet92.xml"/><Relationship Id="rId93" Type="http://schemas.openxmlformats.org/officeDocument/2006/relationships/worksheet" Target="worksheets/sheet93.xml"/><Relationship Id="rId94" Type="http://schemas.openxmlformats.org/officeDocument/2006/relationships/worksheet" Target="worksheets/sheet94.xml"/><Relationship Id="rId95" Type="http://schemas.openxmlformats.org/officeDocument/2006/relationships/worksheet" Target="worksheets/sheet95.xml"/><Relationship Id="rId96" Type="http://schemas.openxmlformats.org/officeDocument/2006/relationships/worksheet" Target="worksheets/sheet96.xml"/><Relationship Id="rId97" Type="http://schemas.openxmlformats.org/officeDocument/2006/relationships/worksheet" Target="worksheets/sheet97.xml"/><Relationship Id="rId98" Type="http://schemas.openxmlformats.org/officeDocument/2006/relationships/worksheet" Target="worksheets/sheet98.xml"/><Relationship Id="rId99" Type="http://schemas.openxmlformats.org/officeDocument/2006/relationships/worksheet" Target="worksheets/sheet99.xml"/><Relationship Id="rId100" Type="http://schemas.openxmlformats.org/officeDocument/2006/relationships/worksheet" Target="worksheets/sheet100.xml"/><Relationship Id="rId101" Type="http://schemas.openxmlformats.org/officeDocument/2006/relationships/worksheet" Target="worksheets/sheet101.xml"/><Relationship Id="rId102" Type="http://schemas.openxmlformats.org/officeDocument/2006/relationships/worksheet" Target="worksheets/sheet102.xml"/><Relationship Id="rId103" Type="http://schemas.openxmlformats.org/officeDocument/2006/relationships/worksheet" Target="worksheets/sheet103.xml"/><Relationship Id="rId104" Type="http://schemas.openxmlformats.org/officeDocument/2006/relationships/worksheet" Target="worksheets/sheet104.xml"/><Relationship Id="rId105" Type="http://schemas.openxmlformats.org/officeDocument/2006/relationships/worksheet" Target="worksheets/sheet105.xml"/><Relationship Id="rId106" Type="http://schemas.openxmlformats.org/officeDocument/2006/relationships/worksheet" Target="worksheets/sheet106.xml"/><Relationship Id="rId107" Type="http://schemas.openxmlformats.org/officeDocument/2006/relationships/worksheet" Target="worksheets/sheet107.xml"/><Relationship Id="rId108" Type="http://schemas.openxmlformats.org/officeDocument/2006/relationships/worksheet" Target="worksheets/sheet108.xml"/><Relationship Id="rId109" Type="http://schemas.openxmlformats.org/officeDocument/2006/relationships/worksheet" Target="worksheets/sheet109.xml"/><Relationship Id="rId110" Type="http://schemas.openxmlformats.org/officeDocument/2006/relationships/worksheet" Target="worksheets/sheet110.xml"/><Relationship Id="rId111" Type="http://schemas.openxmlformats.org/officeDocument/2006/relationships/worksheet" Target="worksheets/sheet111.xml"/><Relationship Id="rId112" Type="http://schemas.openxmlformats.org/officeDocument/2006/relationships/worksheet" Target="worksheets/sheet112.xml"/><Relationship Id="rId113" Type="http://schemas.openxmlformats.org/officeDocument/2006/relationships/worksheet" Target="worksheets/sheet113.xml"/><Relationship Id="rId114" Type="http://schemas.openxmlformats.org/officeDocument/2006/relationships/worksheet" Target="worksheets/sheet114.xml"/><Relationship Id="rId115" Type="http://schemas.openxmlformats.org/officeDocument/2006/relationships/worksheet" Target="worksheets/sheet115.xml"/><Relationship Id="rId116" Type="http://schemas.openxmlformats.org/officeDocument/2006/relationships/worksheet" Target="worksheets/sheet116.xml"/><Relationship Id="rId117" Type="http://schemas.openxmlformats.org/officeDocument/2006/relationships/worksheet" Target="worksheets/sheet117.xml"/><Relationship Id="rId118" Type="http://schemas.openxmlformats.org/officeDocument/2006/relationships/worksheet" Target="worksheets/sheet118.xml"/><Relationship Id="rId119" Type="http://schemas.openxmlformats.org/officeDocument/2006/relationships/worksheet" Target="worksheets/sheet119.xml"/><Relationship Id="rId120" Type="http://schemas.openxmlformats.org/officeDocument/2006/relationships/worksheet" Target="worksheets/sheet120.xml"/><Relationship Id="rId121" Type="http://schemas.openxmlformats.org/officeDocument/2006/relationships/worksheet" Target="worksheets/sheet121.xml"/><Relationship Id="rId122" Type="http://schemas.openxmlformats.org/officeDocument/2006/relationships/worksheet" Target="worksheets/sheet122.xml"/><Relationship Id="rId123" Type="http://schemas.openxmlformats.org/officeDocument/2006/relationships/worksheet" Target="worksheets/sheet123.xml"/><Relationship Id="rId124" Type="http://schemas.openxmlformats.org/officeDocument/2006/relationships/worksheet" Target="worksheets/sheet124.xml"/><Relationship Id="rId125" Type="http://schemas.openxmlformats.org/officeDocument/2006/relationships/worksheet" Target="worksheets/sheet125.xml"/><Relationship Id="rId126" Type="http://schemas.openxmlformats.org/officeDocument/2006/relationships/worksheet" Target="worksheets/sheet126.xml"/><Relationship Id="rId127" Type="http://schemas.openxmlformats.org/officeDocument/2006/relationships/worksheet" Target="worksheets/sheet127.xml"/><Relationship Id="rId128" Type="http://schemas.openxmlformats.org/officeDocument/2006/relationships/worksheet" Target="worksheets/sheet128.xml"/><Relationship Id="rId129" Type="http://schemas.openxmlformats.org/officeDocument/2006/relationships/worksheet" Target="worksheets/sheet129.xml"/><Relationship Id="rId130" Type="http://schemas.openxmlformats.org/officeDocument/2006/relationships/worksheet" Target="worksheets/sheet130.xml"/><Relationship Id="rId131" Type="http://schemas.openxmlformats.org/officeDocument/2006/relationships/worksheet" Target="worksheets/sheet131.xml"/><Relationship Id="rId132" Type="http://schemas.openxmlformats.org/officeDocument/2006/relationships/worksheet" Target="worksheets/sheet132.xml"/><Relationship Id="rId133" Type="http://schemas.openxmlformats.org/officeDocument/2006/relationships/worksheet" Target="worksheets/sheet133.xml"/><Relationship Id="rId134" Type="http://schemas.openxmlformats.org/officeDocument/2006/relationships/worksheet" Target="worksheets/sheet134.xml"/><Relationship Id="rId135" Type="http://schemas.openxmlformats.org/officeDocument/2006/relationships/worksheet" Target="worksheets/sheet135.xml"/><Relationship Id="rId136" Type="http://schemas.openxmlformats.org/officeDocument/2006/relationships/worksheet" Target="worksheets/sheet136.xml"/><Relationship Id="rId137" Type="http://schemas.openxmlformats.org/officeDocument/2006/relationships/worksheet" Target="worksheets/sheet137.xml"/><Relationship Id="rId138" Type="http://schemas.openxmlformats.org/officeDocument/2006/relationships/worksheet" Target="worksheets/sheet138.xml"/><Relationship Id="rId139" Type="http://schemas.openxmlformats.org/officeDocument/2006/relationships/worksheet" Target="worksheets/sheet139.xml"/><Relationship Id="rId140" Type="http://schemas.openxmlformats.org/officeDocument/2006/relationships/worksheet" Target="worksheets/sheet140.xml"/><Relationship Id="rId141" Type="http://schemas.openxmlformats.org/officeDocument/2006/relationships/worksheet" Target="worksheets/sheet141.xml"/><Relationship Id="rId142" Type="http://schemas.openxmlformats.org/officeDocument/2006/relationships/worksheet" Target="worksheets/sheet142.xml"/><Relationship Id="rId143" Type="http://schemas.openxmlformats.org/officeDocument/2006/relationships/worksheet" Target="worksheets/sheet143.xml"/><Relationship Id="rId144" Type="http://schemas.openxmlformats.org/officeDocument/2006/relationships/worksheet" Target="worksheets/sheet144.xml"/><Relationship Id="rId145" Type="http://schemas.openxmlformats.org/officeDocument/2006/relationships/worksheet" Target="worksheets/sheet145.xml"/><Relationship Id="rId146" Type="http://schemas.openxmlformats.org/officeDocument/2006/relationships/worksheet" Target="worksheets/sheet146.xml"/><Relationship Id="rId147" Type="http://schemas.openxmlformats.org/officeDocument/2006/relationships/worksheet" Target="worksheets/sheet147.xml"/><Relationship Id="rId148" Type="http://schemas.openxmlformats.org/officeDocument/2006/relationships/worksheet" Target="worksheets/sheet148.xml"/><Relationship Id="rId149" Type="http://schemas.openxmlformats.org/officeDocument/2006/relationships/worksheet" Target="worksheets/sheet149.xml"/><Relationship Id="rId150" Type="http://schemas.openxmlformats.org/officeDocument/2006/relationships/worksheet" Target="worksheets/sheet150.xml"/><Relationship Id="rId151" Type="http://schemas.openxmlformats.org/officeDocument/2006/relationships/worksheet" Target="worksheets/sheet151.xml"/><Relationship Id="rId152" Type="http://schemas.openxmlformats.org/officeDocument/2006/relationships/worksheet" Target="worksheets/sheet152.xml"/><Relationship Id="rId153" Type="http://schemas.openxmlformats.org/officeDocument/2006/relationships/worksheet" Target="worksheets/sheet153.xml"/><Relationship Id="rId154" Type="http://schemas.openxmlformats.org/officeDocument/2006/relationships/worksheet" Target="worksheets/sheet154.xml"/><Relationship Id="rId155" Type="http://schemas.openxmlformats.org/officeDocument/2006/relationships/worksheet" Target="worksheets/sheet155.xml"/><Relationship Id="rId156" Type="http://schemas.openxmlformats.org/officeDocument/2006/relationships/worksheet" Target="worksheets/sheet156.xml"/><Relationship Id="rId157" Type="http://schemas.openxmlformats.org/officeDocument/2006/relationships/worksheet" Target="worksheets/sheet157.xml"/><Relationship Id="rId158" Type="http://schemas.openxmlformats.org/officeDocument/2006/relationships/worksheet" Target="worksheets/sheet158.xml"/><Relationship Id="rId159" Type="http://schemas.openxmlformats.org/officeDocument/2006/relationships/worksheet" Target="worksheets/sheet159.xml"/><Relationship Id="rId160" Type="http://schemas.openxmlformats.org/officeDocument/2006/relationships/worksheet" Target="worksheets/sheet160.xml"/><Relationship Id="rId161" Type="http://schemas.openxmlformats.org/officeDocument/2006/relationships/worksheet" Target="worksheets/sheet161.xml"/><Relationship Id="rId162" Type="http://schemas.openxmlformats.org/officeDocument/2006/relationships/worksheet" Target="worksheets/sheet162.xml"/><Relationship Id="rId163" Type="http://schemas.openxmlformats.org/officeDocument/2006/relationships/worksheet" Target="worksheets/sheet163.xml"/><Relationship Id="rId164" Type="http://schemas.openxmlformats.org/officeDocument/2006/relationships/worksheet" Target="worksheets/sheet164.xml"/><Relationship Id="rId165" Type="http://schemas.openxmlformats.org/officeDocument/2006/relationships/theme" Target="theme/theme1.xml"/><Relationship Id="rId166" Type="http://schemas.openxmlformats.org/officeDocument/2006/relationships/styles" Target="styles.xml"/><Relationship Id="rId167"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g"/></Relationships>
</file>

<file path=xl/drawings/_rels/drawing10.xml.rels><?xml version="1.0" encoding="UTF-8" standalone="yes"?><Relationships xmlns="http://schemas.openxmlformats.org/package/2006/relationships"><Relationship Id="rId1" Type="http://schemas.openxmlformats.org/officeDocument/2006/relationships/image" Target="../media/image10.jpg"/></Relationships>
</file>

<file path=xl/drawings/_rels/drawing100.xml.rels><?xml version="1.0" encoding="UTF-8" standalone="yes"?><Relationships xmlns="http://schemas.openxmlformats.org/package/2006/relationships"><Relationship Id="rId1" Type="http://schemas.openxmlformats.org/officeDocument/2006/relationships/image" Target="../media/image100.jpg"/></Relationships>
</file>

<file path=xl/drawings/_rels/drawing101.xml.rels><?xml version="1.0" encoding="UTF-8" standalone="yes"?><Relationships xmlns="http://schemas.openxmlformats.org/package/2006/relationships"><Relationship Id="rId1" Type="http://schemas.openxmlformats.org/officeDocument/2006/relationships/image" Target="../media/image101.jpg"/></Relationships>
</file>

<file path=xl/drawings/_rels/drawing102.xml.rels><?xml version="1.0" encoding="UTF-8" standalone="yes"?><Relationships xmlns="http://schemas.openxmlformats.org/package/2006/relationships"><Relationship Id="rId1" Type="http://schemas.openxmlformats.org/officeDocument/2006/relationships/image" Target="../media/image102.jpg"/></Relationships>
</file>

<file path=xl/drawings/_rels/drawing103.xml.rels><?xml version="1.0" encoding="UTF-8" standalone="yes"?><Relationships xmlns="http://schemas.openxmlformats.org/package/2006/relationships"><Relationship Id="rId1" Type="http://schemas.openxmlformats.org/officeDocument/2006/relationships/image" Target="../media/image103.jpg"/></Relationships>
</file>

<file path=xl/drawings/_rels/drawing104.xml.rels><?xml version="1.0" encoding="UTF-8" standalone="yes"?><Relationships xmlns="http://schemas.openxmlformats.org/package/2006/relationships"><Relationship Id="rId1" Type="http://schemas.openxmlformats.org/officeDocument/2006/relationships/image" Target="../media/image104.jpg"/></Relationships>
</file>

<file path=xl/drawings/_rels/drawing105.xml.rels><?xml version="1.0" encoding="UTF-8" standalone="yes"?><Relationships xmlns="http://schemas.openxmlformats.org/package/2006/relationships"><Relationship Id="rId1" Type="http://schemas.openxmlformats.org/officeDocument/2006/relationships/image" Target="../media/image105.jpg"/></Relationships>
</file>

<file path=xl/drawings/_rels/drawing106.xml.rels><?xml version="1.0" encoding="UTF-8" standalone="yes"?><Relationships xmlns="http://schemas.openxmlformats.org/package/2006/relationships"><Relationship Id="rId1" Type="http://schemas.openxmlformats.org/officeDocument/2006/relationships/image" Target="../media/image106.jpg"/></Relationships>
</file>

<file path=xl/drawings/_rels/drawing107.xml.rels><?xml version="1.0" encoding="UTF-8" standalone="yes"?><Relationships xmlns="http://schemas.openxmlformats.org/package/2006/relationships"><Relationship Id="rId1" Type="http://schemas.openxmlformats.org/officeDocument/2006/relationships/image" Target="../media/image107.jpg"/></Relationships>
</file>

<file path=xl/drawings/_rels/drawing108.xml.rels><?xml version="1.0" encoding="UTF-8" standalone="yes"?><Relationships xmlns="http://schemas.openxmlformats.org/package/2006/relationships"><Relationship Id="rId1" Type="http://schemas.openxmlformats.org/officeDocument/2006/relationships/image" Target="../media/image108.jpg"/></Relationships>
</file>

<file path=xl/drawings/_rels/drawing109.xml.rels><?xml version="1.0" encoding="UTF-8" standalone="yes"?><Relationships xmlns="http://schemas.openxmlformats.org/package/2006/relationships"><Relationship Id="rId1" Type="http://schemas.openxmlformats.org/officeDocument/2006/relationships/image" Target="../media/image109.jpg"/></Relationships>
</file>

<file path=xl/drawings/_rels/drawing11.xml.rels><?xml version="1.0" encoding="UTF-8" standalone="yes"?><Relationships xmlns="http://schemas.openxmlformats.org/package/2006/relationships"><Relationship Id="rId1" Type="http://schemas.openxmlformats.org/officeDocument/2006/relationships/image" Target="../media/image11.jpg"/></Relationships>
</file>

<file path=xl/drawings/_rels/drawing110.xml.rels><?xml version="1.0" encoding="UTF-8" standalone="yes"?><Relationships xmlns="http://schemas.openxmlformats.org/package/2006/relationships"><Relationship Id="rId1" Type="http://schemas.openxmlformats.org/officeDocument/2006/relationships/image" Target="../media/image110.jpg"/></Relationships>
</file>

<file path=xl/drawings/_rels/drawing111.xml.rels><?xml version="1.0" encoding="UTF-8" standalone="yes"?><Relationships xmlns="http://schemas.openxmlformats.org/package/2006/relationships"><Relationship Id="rId1" Type="http://schemas.openxmlformats.org/officeDocument/2006/relationships/image" Target="../media/image111.jpg"/></Relationships>
</file>

<file path=xl/drawings/_rels/drawing112.xml.rels><?xml version="1.0" encoding="UTF-8" standalone="yes"?><Relationships xmlns="http://schemas.openxmlformats.org/package/2006/relationships"><Relationship Id="rId1" Type="http://schemas.openxmlformats.org/officeDocument/2006/relationships/image" Target="../media/image112.jpg"/></Relationships>
</file>

<file path=xl/drawings/_rels/drawing113.xml.rels><?xml version="1.0" encoding="UTF-8" standalone="yes"?><Relationships xmlns="http://schemas.openxmlformats.org/package/2006/relationships"><Relationship Id="rId1" Type="http://schemas.openxmlformats.org/officeDocument/2006/relationships/image" Target="../media/image113.jpg"/></Relationships>
</file>

<file path=xl/drawings/_rels/drawing114.xml.rels><?xml version="1.0" encoding="UTF-8" standalone="yes"?><Relationships xmlns="http://schemas.openxmlformats.org/package/2006/relationships"><Relationship Id="rId1" Type="http://schemas.openxmlformats.org/officeDocument/2006/relationships/image" Target="../media/image114.jpg"/></Relationships>
</file>

<file path=xl/drawings/_rels/drawing115.xml.rels><?xml version="1.0" encoding="UTF-8" standalone="yes"?><Relationships xmlns="http://schemas.openxmlformats.org/package/2006/relationships"><Relationship Id="rId1" Type="http://schemas.openxmlformats.org/officeDocument/2006/relationships/image" Target="../media/image115.jpg"/></Relationships>
</file>

<file path=xl/drawings/_rels/drawing116.xml.rels><?xml version="1.0" encoding="UTF-8" standalone="yes"?><Relationships xmlns="http://schemas.openxmlformats.org/package/2006/relationships"><Relationship Id="rId1" Type="http://schemas.openxmlformats.org/officeDocument/2006/relationships/image" Target="../media/image116.jpg"/></Relationships>
</file>

<file path=xl/drawings/_rels/drawing117.xml.rels><?xml version="1.0" encoding="UTF-8" standalone="yes"?><Relationships xmlns="http://schemas.openxmlformats.org/package/2006/relationships"><Relationship Id="rId1" Type="http://schemas.openxmlformats.org/officeDocument/2006/relationships/image" Target="../media/image117.jpg"/></Relationships>
</file>

<file path=xl/drawings/_rels/drawing118.xml.rels><?xml version="1.0" encoding="UTF-8" standalone="yes"?><Relationships xmlns="http://schemas.openxmlformats.org/package/2006/relationships"><Relationship Id="rId1" Type="http://schemas.openxmlformats.org/officeDocument/2006/relationships/image" Target="../media/image118.jpg"/></Relationships>
</file>

<file path=xl/drawings/_rels/drawing119.xml.rels><?xml version="1.0" encoding="UTF-8" standalone="yes"?><Relationships xmlns="http://schemas.openxmlformats.org/package/2006/relationships"><Relationship Id="rId1" Type="http://schemas.openxmlformats.org/officeDocument/2006/relationships/image" Target="../media/image119.jpg"/></Relationships>
</file>

<file path=xl/drawings/_rels/drawing12.xml.rels><?xml version="1.0" encoding="UTF-8" standalone="yes"?><Relationships xmlns="http://schemas.openxmlformats.org/package/2006/relationships"><Relationship Id="rId1" Type="http://schemas.openxmlformats.org/officeDocument/2006/relationships/image" Target="../media/image12.jpg"/></Relationships>
</file>

<file path=xl/drawings/_rels/drawing120.xml.rels><?xml version="1.0" encoding="UTF-8" standalone="yes"?><Relationships xmlns="http://schemas.openxmlformats.org/package/2006/relationships"><Relationship Id="rId1" Type="http://schemas.openxmlformats.org/officeDocument/2006/relationships/image" Target="../media/image120.jpg"/></Relationships>
</file>

<file path=xl/drawings/_rels/drawing121.xml.rels><?xml version="1.0" encoding="UTF-8" standalone="yes"?><Relationships xmlns="http://schemas.openxmlformats.org/package/2006/relationships"><Relationship Id="rId1" Type="http://schemas.openxmlformats.org/officeDocument/2006/relationships/image" Target="../media/image121.jpg"/></Relationships>
</file>

<file path=xl/drawings/_rels/drawing122.xml.rels><?xml version="1.0" encoding="UTF-8" standalone="yes"?><Relationships xmlns="http://schemas.openxmlformats.org/package/2006/relationships"><Relationship Id="rId1" Type="http://schemas.openxmlformats.org/officeDocument/2006/relationships/image" Target="../media/image122.jpg"/></Relationships>
</file>

<file path=xl/drawings/_rels/drawing123.xml.rels><?xml version="1.0" encoding="UTF-8" standalone="yes"?><Relationships xmlns="http://schemas.openxmlformats.org/package/2006/relationships"><Relationship Id="rId1" Type="http://schemas.openxmlformats.org/officeDocument/2006/relationships/image" Target="../media/image123.jpg"/></Relationships>
</file>

<file path=xl/drawings/_rels/drawing124.xml.rels><?xml version="1.0" encoding="UTF-8" standalone="yes"?><Relationships xmlns="http://schemas.openxmlformats.org/package/2006/relationships"><Relationship Id="rId1" Type="http://schemas.openxmlformats.org/officeDocument/2006/relationships/image" Target="../media/image124.jpg"/></Relationships>
</file>

<file path=xl/drawings/_rels/drawing125.xml.rels><?xml version="1.0" encoding="UTF-8" standalone="yes"?><Relationships xmlns="http://schemas.openxmlformats.org/package/2006/relationships"><Relationship Id="rId1" Type="http://schemas.openxmlformats.org/officeDocument/2006/relationships/image" Target="../media/image125.jpg"/></Relationships>
</file>

<file path=xl/drawings/_rels/drawing126.xml.rels><?xml version="1.0" encoding="UTF-8" standalone="yes"?><Relationships xmlns="http://schemas.openxmlformats.org/package/2006/relationships"><Relationship Id="rId1" Type="http://schemas.openxmlformats.org/officeDocument/2006/relationships/image" Target="../media/image126.jpg"/></Relationships>
</file>

<file path=xl/drawings/_rels/drawing127.xml.rels><?xml version="1.0" encoding="UTF-8" standalone="yes"?><Relationships xmlns="http://schemas.openxmlformats.org/package/2006/relationships"><Relationship Id="rId1" Type="http://schemas.openxmlformats.org/officeDocument/2006/relationships/image" Target="../media/image127.jpg"/></Relationships>
</file>

<file path=xl/drawings/_rels/drawing128.xml.rels><?xml version="1.0" encoding="UTF-8" standalone="yes"?><Relationships xmlns="http://schemas.openxmlformats.org/package/2006/relationships"><Relationship Id="rId1" Type="http://schemas.openxmlformats.org/officeDocument/2006/relationships/image" Target="../media/image128.jpg"/></Relationships>
</file>

<file path=xl/drawings/_rels/drawing129.xml.rels><?xml version="1.0" encoding="UTF-8" standalone="yes"?><Relationships xmlns="http://schemas.openxmlformats.org/package/2006/relationships"><Relationship Id="rId1" Type="http://schemas.openxmlformats.org/officeDocument/2006/relationships/image" Target="../media/image129.jpg"/></Relationships>
</file>

<file path=xl/drawings/_rels/drawing13.xml.rels><?xml version="1.0" encoding="UTF-8" standalone="yes"?><Relationships xmlns="http://schemas.openxmlformats.org/package/2006/relationships"><Relationship Id="rId1" Type="http://schemas.openxmlformats.org/officeDocument/2006/relationships/image" Target="../media/image13.jpg"/></Relationships>
</file>

<file path=xl/drawings/_rels/drawing130.xml.rels><?xml version="1.0" encoding="UTF-8" standalone="yes"?><Relationships xmlns="http://schemas.openxmlformats.org/package/2006/relationships"><Relationship Id="rId1" Type="http://schemas.openxmlformats.org/officeDocument/2006/relationships/image" Target="../media/image130.jpg"/></Relationships>
</file>

<file path=xl/drawings/_rels/drawing131.xml.rels><?xml version="1.0" encoding="UTF-8" standalone="yes"?><Relationships xmlns="http://schemas.openxmlformats.org/package/2006/relationships"><Relationship Id="rId1" Type="http://schemas.openxmlformats.org/officeDocument/2006/relationships/image" Target="../media/image131.jpg"/></Relationships>
</file>

<file path=xl/drawings/_rels/drawing132.xml.rels><?xml version="1.0" encoding="UTF-8" standalone="yes"?><Relationships xmlns="http://schemas.openxmlformats.org/package/2006/relationships"><Relationship Id="rId1" Type="http://schemas.openxmlformats.org/officeDocument/2006/relationships/image" Target="../media/image132.jpg"/></Relationships>
</file>

<file path=xl/drawings/_rels/drawing133.xml.rels><?xml version="1.0" encoding="UTF-8" standalone="yes"?><Relationships xmlns="http://schemas.openxmlformats.org/package/2006/relationships"><Relationship Id="rId1" Type="http://schemas.openxmlformats.org/officeDocument/2006/relationships/image" Target="../media/image133.jpg"/></Relationships>
</file>

<file path=xl/drawings/_rels/drawing134.xml.rels><?xml version="1.0" encoding="UTF-8" standalone="yes"?><Relationships xmlns="http://schemas.openxmlformats.org/package/2006/relationships"><Relationship Id="rId1" Type="http://schemas.openxmlformats.org/officeDocument/2006/relationships/image" Target="../media/image134.jpg"/></Relationships>
</file>

<file path=xl/drawings/_rels/drawing135.xml.rels><?xml version="1.0" encoding="UTF-8" standalone="yes"?><Relationships xmlns="http://schemas.openxmlformats.org/package/2006/relationships"><Relationship Id="rId1" Type="http://schemas.openxmlformats.org/officeDocument/2006/relationships/image" Target="../media/image135.jpg"/></Relationships>
</file>

<file path=xl/drawings/_rels/drawing136.xml.rels><?xml version="1.0" encoding="UTF-8" standalone="yes"?><Relationships xmlns="http://schemas.openxmlformats.org/package/2006/relationships"><Relationship Id="rId1" Type="http://schemas.openxmlformats.org/officeDocument/2006/relationships/image" Target="../media/image136.jpg"/></Relationships>
</file>

<file path=xl/drawings/_rels/drawing137.xml.rels><?xml version="1.0" encoding="UTF-8" standalone="yes"?><Relationships xmlns="http://schemas.openxmlformats.org/package/2006/relationships"><Relationship Id="rId1" Type="http://schemas.openxmlformats.org/officeDocument/2006/relationships/image" Target="../media/image137.jpg"/></Relationships>
</file>

<file path=xl/drawings/_rels/drawing138.xml.rels><?xml version="1.0" encoding="UTF-8" standalone="yes"?><Relationships xmlns="http://schemas.openxmlformats.org/package/2006/relationships"><Relationship Id="rId1" Type="http://schemas.openxmlformats.org/officeDocument/2006/relationships/image" Target="../media/image138.jpg"/></Relationships>
</file>

<file path=xl/drawings/_rels/drawing139.xml.rels><?xml version="1.0" encoding="UTF-8" standalone="yes"?><Relationships xmlns="http://schemas.openxmlformats.org/package/2006/relationships"><Relationship Id="rId1" Type="http://schemas.openxmlformats.org/officeDocument/2006/relationships/image" Target="../media/image139.jpg"/></Relationships>
</file>

<file path=xl/drawings/_rels/drawing14.xml.rels><?xml version="1.0" encoding="UTF-8" standalone="yes"?><Relationships xmlns="http://schemas.openxmlformats.org/package/2006/relationships"><Relationship Id="rId1" Type="http://schemas.openxmlformats.org/officeDocument/2006/relationships/image" Target="../media/image14.jpg"/></Relationships>
</file>

<file path=xl/drawings/_rels/drawing140.xml.rels><?xml version="1.0" encoding="UTF-8" standalone="yes"?><Relationships xmlns="http://schemas.openxmlformats.org/package/2006/relationships"><Relationship Id="rId1" Type="http://schemas.openxmlformats.org/officeDocument/2006/relationships/image" Target="../media/image140.jpg"/></Relationships>
</file>

<file path=xl/drawings/_rels/drawing141.xml.rels><?xml version="1.0" encoding="UTF-8" standalone="yes"?><Relationships xmlns="http://schemas.openxmlformats.org/package/2006/relationships"><Relationship Id="rId1" Type="http://schemas.openxmlformats.org/officeDocument/2006/relationships/image" Target="../media/image141.jpg"/></Relationships>
</file>

<file path=xl/drawings/_rels/drawing142.xml.rels><?xml version="1.0" encoding="UTF-8" standalone="yes"?><Relationships xmlns="http://schemas.openxmlformats.org/package/2006/relationships"><Relationship Id="rId1" Type="http://schemas.openxmlformats.org/officeDocument/2006/relationships/image" Target="../media/image142.jpg"/></Relationships>
</file>

<file path=xl/drawings/_rels/drawing143.xml.rels><?xml version="1.0" encoding="UTF-8" standalone="yes"?><Relationships xmlns="http://schemas.openxmlformats.org/package/2006/relationships"><Relationship Id="rId1" Type="http://schemas.openxmlformats.org/officeDocument/2006/relationships/image" Target="../media/image143.jpg"/></Relationships>
</file>

<file path=xl/drawings/_rels/drawing144.xml.rels><?xml version="1.0" encoding="UTF-8" standalone="yes"?><Relationships xmlns="http://schemas.openxmlformats.org/package/2006/relationships"><Relationship Id="rId1" Type="http://schemas.openxmlformats.org/officeDocument/2006/relationships/image" Target="../media/image144.jpg"/></Relationships>
</file>

<file path=xl/drawings/_rels/drawing145.xml.rels><?xml version="1.0" encoding="UTF-8" standalone="yes"?><Relationships xmlns="http://schemas.openxmlformats.org/package/2006/relationships"><Relationship Id="rId1" Type="http://schemas.openxmlformats.org/officeDocument/2006/relationships/image" Target="../media/image145.jpg"/></Relationships>
</file>

<file path=xl/drawings/_rels/drawing146.xml.rels><?xml version="1.0" encoding="UTF-8" standalone="yes"?><Relationships xmlns="http://schemas.openxmlformats.org/package/2006/relationships"><Relationship Id="rId1" Type="http://schemas.openxmlformats.org/officeDocument/2006/relationships/image" Target="../media/image146.jpg"/></Relationships>
</file>

<file path=xl/drawings/_rels/drawing147.xml.rels><?xml version="1.0" encoding="UTF-8" standalone="yes"?><Relationships xmlns="http://schemas.openxmlformats.org/package/2006/relationships"><Relationship Id="rId1" Type="http://schemas.openxmlformats.org/officeDocument/2006/relationships/image" Target="../media/image147.jpg"/></Relationships>
</file>

<file path=xl/drawings/_rels/drawing148.xml.rels><?xml version="1.0" encoding="UTF-8" standalone="yes"?><Relationships xmlns="http://schemas.openxmlformats.org/package/2006/relationships"><Relationship Id="rId1" Type="http://schemas.openxmlformats.org/officeDocument/2006/relationships/image" Target="../media/image148.jpg"/></Relationships>
</file>

<file path=xl/drawings/_rels/drawing149.xml.rels><?xml version="1.0" encoding="UTF-8" standalone="yes"?><Relationships xmlns="http://schemas.openxmlformats.org/package/2006/relationships"><Relationship Id="rId1" Type="http://schemas.openxmlformats.org/officeDocument/2006/relationships/image" Target="../media/image149.jpg"/></Relationships>
</file>

<file path=xl/drawings/_rels/drawing15.xml.rels><?xml version="1.0" encoding="UTF-8" standalone="yes"?><Relationships xmlns="http://schemas.openxmlformats.org/package/2006/relationships"><Relationship Id="rId1" Type="http://schemas.openxmlformats.org/officeDocument/2006/relationships/image" Target="../media/image15.jpg"/></Relationships>
</file>

<file path=xl/drawings/_rels/drawing150.xml.rels><?xml version="1.0" encoding="UTF-8" standalone="yes"?><Relationships xmlns="http://schemas.openxmlformats.org/package/2006/relationships"><Relationship Id="rId1" Type="http://schemas.openxmlformats.org/officeDocument/2006/relationships/image" Target="../media/image150.jpg"/></Relationships>
</file>

<file path=xl/drawings/_rels/drawing151.xml.rels><?xml version="1.0" encoding="UTF-8" standalone="yes"?><Relationships xmlns="http://schemas.openxmlformats.org/package/2006/relationships"><Relationship Id="rId1" Type="http://schemas.openxmlformats.org/officeDocument/2006/relationships/image" Target="../media/image151.jpg"/></Relationships>
</file>

<file path=xl/drawings/_rels/drawing152.xml.rels><?xml version="1.0" encoding="UTF-8" standalone="yes"?><Relationships xmlns="http://schemas.openxmlformats.org/package/2006/relationships"><Relationship Id="rId1" Type="http://schemas.openxmlformats.org/officeDocument/2006/relationships/image" Target="../media/image152.jpg"/></Relationships>
</file>

<file path=xl/drawings/_rels/drawing153.xml.rels><?xml version="1.0" encoding="UTF-8" standalone="yes"?><Relationships xmlns="http://schemas.openxmlformats.org/package/2006/relationships"><Relationship Id="rId1" Type="http://schemas.openxmlformats.org/officeDocument/2006/relationships/image" Target="../media/image153.jpg"/></Relationships>
</file>

<file path=xl/drawings/_rels/drawing154.xml.rels><?xml version="1.0" encoding="UTF-8" standalone="yes"?><Relationships xmlns="http://schemas.openxmlformats.org/package/2006/relationships"><Relationship Id="rId1" Type="http://schemas.openxmlformats.org/officeDocument/2006/relationships/image" Target="../media/image154.jpg"/></Relationships>
</file>

<file path=xl/drawings/_rels/drawing155.xml.rels><?xml version="1.0" encoding="UTF-8" standalone="yes"?><Relationships xmlns="http://schemas.openxmlformats.org/package/2006/relationships"><Relationship Id="rId1" Type="http://schemas.openxmlformats.org/officeDocument/2006/relationships/image" Target="../media/image155.jpg"/></Relationships>
</file>

<file path=xl/drawings/_rels/drawing156.xml.rels><?xml version="1.0" encoding="UTF-8" standalone="yes"?><Relationships xmlns="http://schemas.openxmlformats.org/package/2006/relationships"><Relationship Id="rId1" Type="http://schemas.openxmlformats.org/officeDocument/2006/relationships/image" Target="../media/image156.jpg"/></Relationships>
</file>

<file path=xl/drawings/_rels/drawing157.xml.rels><?xml version="1.0" encoding="UTF-8" standalone="yes"?><Relationships xmlns="http://schemas.openxmlformats.org/package/2006/relationships"><Relationship Id="rId1" Type="http://schemas.openxmlformats.org/officeDocument/2006/relationships/image" Target="../media/image157.jpg"/></Relationships>
</file>

<file path=xl/drawings/_rels/drawing158.xml.rels><?xml version="1.0" encoding="UTF-8" standalone="yes"?><Relationships xmlns="http://schemas.openxmlformats.org/package/2006/relationships"><Relationship Id="rId1" Type="http://schemas.openxmlformats.org/officeDocument/2006/relationships/image" Target="../media/image158.jpg"/></Relationships>
</file>

<file path=xl/drawings/_rels/drawing159.xml.rels><?xml version="1.0" encoding="UTF-8" standalone="yes"?><Relationships xmlns="http://schemas.openxmlformats.org/package/2006/relationships"><Relationship Id="rId1" Type="http://schemas.openxmlformats.org/officeDocument/2006/relationships/image" Target="../media/image159.jpg"/></Relationships>
</file>

<file path=xl/drawings/_rels/drawing16.xml.rels><?xml version="1.0" encoding="UTF-8" standalone="yes"?><Relationships xmlns="http://schemas.openxmlformats.org/package/2006/relationships"><Relationship Id="rId1" Type="http://schemas.openxmlformats.org/officeDocument/2006/relationships/image" Target="../media/image16.jpg"/></Relationships>
</file>

<file path=xl/drawings/_rels/drawing160.xml.rels><?xml version="1.0" encoding="UTF-8" standalone="yes"?><Relationships xmlns="http://schemas.openxmlformats.org/package/2006/relationships"><Relationship Id="rId1" Type="http://schemas.openxmlformats.org/officeDocument/2006/relationships/image" Target="../media/image160.jpg"/></Relationships>
</file>

<file path=xl/drawings/_rels/drawing161.xml.rels><?xml version="1.0" encoding="UTF-8" standalone="yes"?><Relationships xmlns="http://schemas.openxmlformats.org/package/2006/relationships"><Relationship Id="rId1" Type="http://schemas.openxmlformats.org/officeDocument/2006/relationships/image" Target="../media/image161.jpg"/></Relationships>
</file>

<file path=xl/drawings/_rels/drawing162.xml.rels><?xml version="1.0" encoding="UTF-8" standalone="yes"?><Relationships xmlns="http://schemas.openxmlformats.org/package/2006/relationships"><Relationship Id="rId1" Type="http://schemas.openxmlformats.org/officeDocument/2006/relationships/image" Target="../media/image162.jpg"/></Relationships>
</file>

<file path=xl/drawings/_rels/drawing163.xml.rels><?xml version="1.0" encoding="UTF-8" standalone="yes"?><Relationships xmlns="http://schemas.openxmlformats.org/package/2006/relationships"><Relationship Id="rId1" Type="http://schemas.openxmlformats.org/officeDocument/2006/relationships/image" Target="../media/image163.jpg"/></Relationships>
</file>

<file path=xl/drawings/_rels/drawing164.xml.rels><?xml version="1.0" encoding="UTF-8" standalone="yes"?><Relationships xmlns="http://schemas.openxmlformats.org/package/2006/relationships"><Relationship Id="rId1" Type="http://schemas.openxmlformats.org/officeDocument/2006/relationships/image" Target="../media/image164.jpg"/></Relationships>
</file>

<file path=xl/drawings/_rels/drawing17.xml.rels><?xml version="1.0" encoding="UTF-8" standalone="yes"?><Relationships xmlns="http://schemas.openxmlformats.org/package/2006/relationships"><Relationship Id="rId1" Type="http://schemas.openxmlformats.org/officeDocument/2006/relationships/image" Target="../media/image17.jpg"/></Relationships>
</file>

<file path=xl/drawings/_rels/drawing18.xml.rels><?xml version="1.0" encoding="UTF-8" standalone="yes"?><Relationships xmlns="http://schemas.openxmlformats.org/package/2006/relationships"><Relationship Id="rId1" Type="http://schemas.openxmlformats.org/officeDocument/2006/relationships/image" Target="../media/image18.jpg"/></Relationships>
</file>

<file path=xl/drawings/_rels/drawing19.xml.rels><?xml version="1.0" encoding="UTF-8" standalone="yes"?><Relationships xmlns="http://schemas.openxmlformats.org/package/2006/relationships"><Relationship Id="rId1" Type="http://schemas.openxmlformats.org/officeDocument/2006/relationships/image" Target="../media/image19.jpg"/></Relationships>
</file>

<file path=xl/drawings/_rels/drawing2.xml.rels><?xml version="1.0" encoding="UTF-8" standalone="yes"?><Relationships xmlns="http://schemas.openxmlformats.org/package/2006/relationships"><Relationship Id="rId1" Type="http://schemas.openxmlformats.org/officeDocument/2006/relationships/image" Target="../media/image2.jpg"/></Relationships>
</file>

<file path=xl/drawings/_rels/drawing20.xml.rels><?xml version="1.0" encoding="UTF-8" standalone="yes"?><Relationships xmlns="http://schemas.openxmlformats.org/package/2006/relationships"><Relationship Id="rId1" Type="http://schemas.openxmlformats.org/officeDocument/2006/relationships/image" Target="../media/image20.jpg"/></Relationships>
</file>

<file path=xl/drawings/_rels/drawing21.xml.rels><?xml version="1.0" encoding="UTF-8" standalone="yes"?><Relationships xmlns="http://schemas.openxmlformats.org/package/2006/relationships"><Relationship Id="rId1" Type="http://schemas.openxmlformats.org/officeDocument/2006/relationships/image" Target="../media/image21.jpg"/></Relationships>
</file>

<file path=xl/drawings/_rels/drawing22.xml.rels><?xml version="1.0" encoding="UTF-8" standalone="yes"?><Relationships xmlns="http://schemas.openxmlformats.org/package/2006/relationships"><Relationship Id="rId1" Type="http://schemas.openxmlformats.org/officeDocument/2006/relationships/image" Target="../media/image22.jpg"/></Relationships>
</file>

<file path=xl/drawings/_rels/drawing23.xml.rels><?xml version="1.0" encoding="UTF-8" standalone="yes"?><Relationships xmlns="http://schemas.openxmlformats.org/package/2006/relationships"><Relationship Id="rId1" Type="http://schemas.openxmlformats.org/officeDocument/2006/relationships/image" Target="../media/image23.jpg"/></Relationships>
</file>

<file path=xl/drawings/_rels/drawing24.xml.rels><?xml version="1.0" encoding="UTF-8" standalone="yes"?><Relationships xmlns="http://schemas.openxmlformats.org/package/2006/relationships"><Relationship Id="rId1" Type="http://schemas.openxmlformats.org/officeDocument/2006/relationships/image" Target="../media/image24.jpg"/></Relationships>
</file>

<file path=xl/drawings/_rels/drawing25.xml.rels><?xml version="1.0" encoding="UTF-8" standalone="yes"?><Relationships xmlns="http://schemas.openxmlformats.org/package/2006/relationships"><Relationship Id="rId1" Type="http://schemas.openxmlformats.org/officeDocument/2006/relationships/image" Target="../media/image25.jpg"/></Relationships>
</file>

<file path=xl/drawings/_rels/drawing26.xml.rels><?xml version="1.0" encoding="UTF-8" standalone="yes"?><Relationships xmlns="http://schemas.openxmlformats.org/package/2006/relationships"><Relationship Id="rId1" Type="http://schemas.openxmlformats.org/officeDocument/2006/relationships/image" Target="../media/image26.jpg"/></Relationships>
</file>

<file path=xl/drawings/_rels/drawing27.xml.rels><?xml version="1.0" encoding="UTF-8" standalone="yes"?><Relationships xmlns="http://schemas.openxmlformats.org/package/2006/relationships"><Relationship Id="rId1" Type="http://schemas.openxmlformats.org/officeDocument/2006/relationships/image" Target="../media/image27.jpg"/></Relationships>
</file>

<file path=xl/drawings/_rels/drawing28.xml.rels><?xml version="1.0" encoding="UTF-8" standalone="yes"?><Relationships xmlns="http://schemas.openxmlformats.org/package/2006/relationships"><Relationship Id="rId1" Type="http://schemas.openxmlformats.org/officeDocument/2006/relationships/image" Target="../media/image28.jpg"/></Relationships>
</file>

<file path=xl/drawings/_rels/drawing29.xml.rels><?xml version="1.0" encoding="UTF-8" standalone="yes"?><Relationships xmlns="http://schemas.openxmlformats.org/package/2006/relationships"><Relationship Id="rId1" Type="http://schemas.openxmlformats.org/officeDocument/2006/relationships/image" Target="../media/image29.jpg"/></Relationships>
</file>

<file path=xl/drawings/_rels/drawing3.xml.rels><?xml version="1.0" encoding="UTF-8" standalone="yes"?><Relationships xmlns="http://schemas.openxmlformats.org/package/2006/relationships"><Relationship Id="rId1" Type="http://schemas.openxmlformats.org/officeDocument/2006/relationships/image" Target="../media/image3.jpg"/></Relationships>
</file>

<file path=xl/drawings/_rels/drawing30.xml.rels><?xml version="1.0" encoding="UTF-8" standalone="yes"?><Relationships xmlns="http://schemas.openxmlformats.org/package/2006/relationships"><Relationship Id="rId1" Type="http://schemas.openxmlformats.org/officeDocument/2006/relationships/image" Target="../media/image30.jpg"/></Relationships>
</file>

<file path=xl/drawings/_rels/drawing31.xml.rels><?xml version="1.0" encoding="UTF-8" standalone="yes"?><Relationships xmlns="http://schemas.openxmlformats.org/package/2006/relationships"><Relationship Id="rId1" Type="http://schemas.openxmlformats.org/officeDocument/2006/relationships/image" Target="../media/image31.jpg"/></Relationships>
</file>

<file path=xl/drawings/_rels/drawing32.xml.rels><?xml version="1.0" encoding="UTF-8" standalone="yes"?><Relationships xmlns="http://schemas.openxmlformats.org/package/2006/relationships"><Relationship Id="rId1" Type="http://schemas.openxmlformats.org/officeDocument/2006/relationships/image" Target="../media/image32.jpg"/></Relationships>
</file>

<file path=xl/drawings/_rels/drawing33.xml.rels><?xml version="1.0" encoding="UTF-8" standalone="yes"?><Relationships xmlns="http://schemas.openxmlformats.org/package/2006/relationships"><Relationship Id="rId1" Type="http://schemas.openxmlformats.org/officeDocument/2006/relationships/image" Target="../media/image33.jpg"/></Relationships>
</file>

<file path=xl/drawings/_rels/drawing34.xml.rels><?xml version="1.0" encoding="UTF-8" standalone="yes"?><Relationships xmlns="http://schemas.openxmlformats.org/package/2006/relationships"><Relationship Id="rId1" Type="http://schemas.openxmlformats.org/officeDocument/2006/relationships/image" Target="../media/image34.jpg"/></Relationships>
</file>

<file path=xl/drawings/_rels/drawing35.xml.rels><?xml version="1.0" encoding="UTF-8" standalone="yes"?><Relationships xmlns="http://schemas.openxmlformats.org/package/2006/relationships"><Relationship Id="rId1" Type="http://schemas.openxmlformats.org/officeDocument/2006/relationships/image" Target="../media/image35.jpg"/></Relationships>
</file>

<file path=xl/drawings/_rels/drawing36.xml.rels><?xml version="1.0" encoding="UTF-8" standalone="yes"?><Relationships xmlns="http://schemas.openxmlformats.org/package/2006/relationships"><Relationship Id="rId1" Type="http://schemas.openxmlformats.org/officeDocument/2006/relationships/image" Target="../media/image36.jpg"/></Relationships>
</file>

<file path=xl/drawings/_rels/drawing37.xml.rels><?xml version="1.0" encoding="UTF-8" standalone="yes"?><Relationships xmlns="http://schemas.openxmlformats.org/package/2006/relationships"><Relationship Id="rId1" Type="http://schemas.openxmlformats.org/officeDocument/2006/relationships/image" Target="../media/image37.jpg"/></Relationships>
</file>

<file path=xl/drawings/_rels/drawing38.xml.rels><?xml version="1.0" encoding="UTF-8" standalone="yes"?><Relationships xmlns="http://schemas.openxmlformats.org/package/2006/relationships"><Relationship Id="rId1" Type="http://schemas.openxmlformats.org/officeDocument/2006/relationships/image" Target="../media/image38.jpg"/></Relationships>
</file>

<file path=xl/drawings/_rels/drawing39.xml.rels><?xml version="1.0" encoding="UTF-8" standalone="yes"?><Relationships xmlns="http://schemas.openxmlformats.org/package/2006/relationships"><Relationship Id="rId1" Type="http://schemas.openxmlformats.org/officeDocument/2006/relationships/image" Target="../media/image39.jpg"/></Relationships>
</file>

<file path=xl/drawings/_rels/drawing4.xml.rels><?xml version="1.0" encoding="UTF-8" standalone="yes"?><Relationships xmlns="http://schemas.openxmlformats.org/package/2006/relationships"><Relationship Id="rId1" Type="http://schemas.openxmlformats.org/officeDocument/2006/relationships/image" Target="../media/image4.jpg"/></Relationships>
</file>

<file path=xl/drawings/_rels/drawing40.xml.rels><?xml version="1.0" encoding="UTF-8" standalone="yes"?><Relationships xmlns="http://schemas.openxmlformats.org/package/2006/relationships"><Relationship Id="rId1" Type="http://schemas.openxmlformats.org/officeDocument/2006/relationships/image" Target="../media/image40.jpg"/></Relationships>
</file>

<file path=xl/drawings/_rels/drawing41.xml.rels><?xml version="1.0" encoding="UTF-8" standalone="yes"?><Relationships xmlns="http://schemas.openxmlformats.org/package/2006/relationships"><Relationship Id="rId1" Type="http://schemas.openxmlformats.org/officeDocument/2006/relationships/image" Target="../media/image41.jpg"/></Relationships>
</file>

<file path=xl/drawings/_rels/drawing42.xml.rels><?xml version="1.0" encoding="UTF-8" standalone="yes"?><Relationships xmlns="http://schemas.openxmlformats.org/package/2006/relationships"><Relationship Id="rId1" Type="http://schemas.openxmlformats.org/officeDocument/2006/relationships/image" Target="../media/image42.jpg"/></Relationships>
</file>

<file path=xl/drawings/_rels/drawing43.xml.rels><?xml version="1.0" encoding="UTF-8" standalone="yes"?><Relationships xmlns="http://schemas.openxmlformats.org/package/2006/relationships"><Relationship Id="rId1" Type="http://schemas.openxmlformats.org/officeDocument/2006/relationships/image" Target="../media/image43.jpg"/></Relationships>
</file>

<file path=xl/drawings/_rels/drawing44.xml.rels><?xml version="1.0" encoding="UTF-8" standalone="yes"?><Relationships xmlns="http://schemas.openxmlformats.org/package/2006/relationships"><Relationship Id="rId1" Type="http://schemas.openxmlformats.org/officeDocument/2006/relationships/image" Target="../media/image44.jpg"/></Relationships>
</file>

<file path=xl/drawings/_rels/drawing45.xml.rels><?xml version="1.0" encoding="UTF-8" standalone="yes"?><Relationships xmlns="http://schemas.openxmlformats.org/package/2006/relationships"><Relationship Id="rId1" Type="http://schemas.openxmlformats.org/officeDocument/2006/relationships/image" Target="../media/image45.jpg"/></Relationships>
</file>

<file path=xl/drawings/_rels/drawing46.xml.rels><?xml version="1.0" encoding="UTF-8" standalone="yes"?><Relationships xmlns="http://schemas.openxmlformats.org/package/2006/relationships"><Relationship Id="rId1" Type="http://schemas.openxmlformats.org/officeDocument/2006/relationships/image" Target="../media/image46.jpg"/></Relationships>
</file>

<file path=xl/drawings/_rels/drawing47.xml.rels><?xml version="1.0" encoding="UTF-8" standalone="yes"?><Relationships xmlns="http://schemas.openxmlformats.org/package/2006/relationships"><Relationship Id="rId1" Type="http://schemas.openxmlformats.org/officeDocument/2006/relationships/image" Target="../media/image47.jpg"/></Relationships>
</file>

<file path=xl/drawings/_rels/drawing48.xml.rels><?xml version="1.0" encoding="UTF-8" standalone="yes"?><Relationships xmlns="http://schemas.openxmlformats.org/package/2006/relationships"><Relationship Id="rId1" Type="http://schemas.openxmlformats.org/officeDocument/2006/relationships/image" Target="../media/image48.jpg"/></Relationships>
</file>

<file path=xl/drawings/_rels/drawing49.xml.rels><?xml version="1.0" encoding="UTF-8" standalone="yes"?><Relationships xmlns="http://schemas.openxmlformats.org/package/2006/relationships"><Relationship Id="rId1" Type="http://schemas.openxmlformats.org/officeDocument/2006/relationships/image" Target="../media/image49.jpg"/></Relationships>
</file>

<file path=xl/drawings/_rels/drawing5.xml.rels><?xml version="1.0" encoding="UTF-8" standalone="yes"?><Relationships xmlns="http://schemas.openxmlformats.org/package/2006/relationships"><Relationship Id="rId1" Type="http://schemas.openxmlformats.org/officeDocument/2006/relationships/image" Target="../media/image5.jpg"/></Relationships>
</file>

<file path=xl/drawings/_rels/drawing50.xml.rels><?xml version="1.0" encoding="UTF-8" standalone="yes"?><Relationships xmlns="http://schemas.openxmlformats.org/package/2006/relationships"><Relationship Id="rId1" Type="http://schemas.openxmlformats.org/officeDocument/2006/relationships/image" Target="../media/image50.jpg"/></Relationships>
</file>

<file path=xl/drawings/_rels/drawing51.xml.rels><?xml version="1.0" encoding="UTF-8" standalone="yes"?><Relationships xmlns="http://schemas.openxmlformats.org/package/2006/relationships"><Relationship Id="rId1" Type="http://schemas.openxmlformats.org/officeDocument/2006/relationships/image" Target="../media/image51.jpg"/></Relationships>
</file>

<file path=xl/drawings/_rels/drawing52.xml.rels><?xml version="1.0" encoding="UTF-8" standalone="yes"?><Relationships xmlns="http://schemas.openxmlformats.org/package/2006/relationships"><Relationship Id="rId1" Type="http://schemas.openxmlformats.org/officeDocument/2006/relationships/image" Target="../media/image52.jpg"/></Relationships>
</file>

<file path=xl/drawings/_rels/drawing53.xml.rels><?xml version="1.0" encoding="UTF-8" standalone="yes"?><Relationships xmlns="http://schemas.openxmlformats.org/package/2006/relationships"><Relationship Id="rId1" Type="http://schemas.openxmlformats.org/officeDocument/2006/relationships/image" Target="../media/image53.jpg"/></Relationships>
</file>

<file path=xl/drawings/_rels/drawing54.xml.rels><?xml version="1.0" encoding="UTF-8" standalone="yes"?><Relationships xmlns="http://schemas.openxmlformats.org/package/2006/relationships"><Relationship Id="rId1" Type="http://schemas.openxmlformats.org/officeDocument/2006/relationships/image" Target="../media/image54.jpg"/></Relationships>
</file>

<file path=xl/drawings/_rels/drawing55.xml.rels><?xml version="1.0" encoding="UTF-8" standalone="yes"?><Relationships xmlns="http://schemas.openxmlformats.org/package/2006/relationships"><Relationship Id="rId1" Type="http://schemas.openxmlformats.org/officeDocument/2006/relationships/image" Target="../media/image55.jpg"/></Relationships>
</file>

<file path=xl/drawings/_rels/drawing56.xml.rels><?xml version="1.0" encoding="UTF-8" standalone="yes"?><Relationships xmlns="http://schemas.openxmlformats.org/package/2006/relationships"><Relationship Id="rId1" Type="http://schemas.openxmlformats.org/officeDocument/2006/relationships/image" Target="../media/image56.jpg"/></Relationships>
</file>

<file path=xl/drawings/_rels/drawing57.xml.rels><?xml version="1.0" encoding="UTF-8" standalone="yes"?><Relationships xmlns="http://schemas.openxmlformats.org/package/2006/relationships"><Relationship Id="rId1" Type="http://schemas.openxmlformats.org/officeDocument/2006/relationships/image" Target="../media/image57.jpg"/></Relationships>
</file>

<file path=xl/drawings/_rels/drawing58.xml.rels><?xml version="1.0" encoding="UTF-8" standalone="yes"?><Relationships xmlns="http://schemas.openxmlformats.org/package/2006/relationships"><Relationship Id="rId1" Type="http://schemas.openxmlformats.org/officeDocument/2006/relationships/image" Target="../media/image58.jpg"/></Relationships>
</file>

<file path=xl/drawings/_rels/drawing59.xml.rels><?xml version="1.0" encoding="UTF-8" standalone="yes"?><Relationships xmlns="http://schemas.openxmlformats.org/package/2006/relationships"><Relationship Id="rId1" Type="http://schemas.openxmlformats.org/officeDocument/2006/relationships/image" Target="../media/image59.jpg"/></Relationships>
</file>

<file path=xl/drawings/_rels/drawing6.xml.rels><?xml version="1.0" encoding="UTF-8" standalone="yes"?><Relationships xmlns="http://schemas.openxmlformats.org/package/2006/relationships"><Relationship Id="rId1" Type="http://schemas.openxmlformats.org/officeDocument/2006/relationships/image" Target="../media/image6.jpg"/></Relationships>
</file>

<file path=xl/drawings/_rels/drawing60.xml.rels><?xml version="1.0" encoding="UTF-8" standalone="yes"?><Relationships xmlns="http://schemas.openxmlformats.org/package/2006/relationships"><Relationship Id="rId1" Type="http://schemas.openxmlformats.org/officeDocument/2006/relationships/image" Target="../media/image60.jpg"/></Relationships>
</file>

<file path=xl/drawings/_rels/drawing61.xml.rels><?xml version="1.0" encoding="UTF-8" standalone="yes"?><Relationships xmlns="http://schemas.openxmlformats.org/package/2006/relationships"><Relationship Id="rId1" Type="http://schemas.openxmlformats.org/officeDocument/2006/relationships/image" Target="../media/image61.jpg"/></Relationships>
</file>

<file path=xl/drawings/_rels/drawing62.xml.rels><?xml version="1.0" encoding="UTF-8" standalone="yes"?><Relationships xmlns="http://schemas.openxmlformats.org/package/2006/relationships"><Relationship Id="rId1" Type="http://schemas.openxmlformats.org/officeDocument/2006/relationships/image" Target="../media/image62.jpg"/></Relationships>
</file>

<file path=xl/drawings/_rels/drawing63.xml.rels><?xml version="1.0" encoding="UTF-8" standalone="yes"?><Relationships xmlns="http://schemas.openxmlformats.org/package/2006/relationships"><Relationship Id="rId1" Type="http://schemas.openxmlformats.org/officeDocument/2006/relationships/image" Target="../media/image63.jpg"/></Relationships>
</file>

<file path=xl/drawings/_rels/drawing64.xml.rels><?xml version="1.0" encoding="UTF-8" standalone="yes"?><Relationships xmlns="http://schemas.openxmlformats.org/package/2006/relationships"><Relationship Id="rId1" Type="http://schemas.openxmlformats.org/officeDocument/2006/relationships/image" Target="../media/image64.jpg"/></Relationships>
</file>

<file path=xl/drawings/_rels/drawing65.xml.rels><?xml version="1.0" encoding="UTF-8" standalone="yes"?><Relationships xmlns="http://schemas.openxmlformats.org/package/2006/relationships"><Relationship Id="rId1" Type="http://schemas.openxmlformats.org/officeDocument/2006/relationships/image" Target="../media/image65.jpg"/></Relationships>
</file>

<file path=xl/drawings/_rels/drawing66.xml.rels><?xml version="1.0" encoding="UTF-8" standalone="yes"?><Relationships xmlns="http://schemas.openxmlformats.org/package/2006/relationships"><Relationship Id="rId1" Type="http://schemas.openxmlformats.org/officeDocument/2006/relationships/image" Target="../media/image66.jpg"/></Relationships>
</file>

<file path=xl/drawings/_rels/drawing67.xml.rels><?xml version="1.0" encoding="UTF-8" standalone="yes"?><Relationships xmlns="http://schemas.openxmlformats.org/package/2006/relationships"><Relationship Id="rId1" Type="http://schemas.openxmlformats.org/officeDocument/2006/relationships/image" Target="../media/image67.jpg"/></Relationships>
</file>

<file path=xl/drawings/_rels/drawing68.xml.rels><?xml version="1.0" encoding="UTF-8" standalone="yes"?><Relationships xmlns="http://schemas.openxmlformats.org/package/2006/relationships"><Relationship Id="rId1" Type="http://schemas.openxmlformats.org/officeDocument/2006/relationships/image" Target="../media/image68.jpg"/></Relationships>
</file>

<file path=xl/drawings/_rels/drawing69.xml.rels><?xml version="1.0" encoding="UTF-8" standalone="yes"?><Relationships xmlns="http://schemas.openxmlformats.org/package/2006/relationships"><Relationship Id="rId1" Type="http://schemas.openxmlformats.org/officeDocument/2006/relationships/image" Target="../media/image69.jpg"/></Relationships>
</file>

<file path=xl/drawings/_rels/drawing7.xml.rels><?xml version="1.0" encoding="UTF-8" standalone="yes"?><Relationships xmlns="http://schemas.openxmlformats.org/package/2006/relationships"><Relationship Id="rId1" Type="http://schemas.openxmlformats.org/officeDocument/2006/relationships/image" Target="../media/image7.jpg"/></Relationships>
</file>

<file path=xl/drawings/_rels/drawing70.xml.rels><?xml version="1.0" encoding="UTF-8" standalone="yes"?><Relationships xmlns="http://schemas.openxmlformats.org/package/2006/relationships"><Relationship Id="rId1" Type="http://schemas.openxmlformats.org/officeDocument/2006/relationships/image" Target="../media/image70.jpg"/></Relationships>
</file>

<file path=xl/drawings/_rels/drawing71.xml.rels><?xml version="1.0" encoding="UTF-8" standalone="yes"?><Relationships xmlns="http://schemas.openxmlformats.org/package/2006/relationships"><Relationship Id="rId1" Type="http://schemas.openxmlformats.org/officeDocument/2006/relationships/image" Target="../media/image71.jpg"/></Relationships>
</file>

<file path=xl/drawings/_rels/drawing72.xml.rels><?xml version="1.0" encoding="UTF-8" standalone="yes"?><Relationships xmlns="http://schemas.openxmlformats.org/package/2006/relationships"><Relationship Id="rId1" Type="http://schemas.openxmlformats.org/officeDocument/2006/relationships/image" Target="../media/image72.jpg"/></Relationships>
</file>

<file path=xl/drawings/_rels/drawing73.xml.rels><?xml version="1.0" encoding="UTF-8" standalone="yes"?><Relationships xmlns="http://schemas.openxmlformats.org/package/2006/relationships"><Relationship Id="rId1" Type="http://schemas.openxmlformats.org/officeDocument/2006/relationships/image" Target="../media/image73.jpg"/></Relationships>
</file>

<file path=xl/drawings/_rels/drawing74.xml.rels><?xml version="1.0" encoding="UTF-8" standalone="yes"?><Relationships xmlns="http://schemas.openxmlformats.org/package/2006/relationships"><Relationship Id="rId1" Type="http://schemas.openxmlformats.org/officeDocument/2006/relationships/image" Target="../media/image74.jpg"/></Relationships>
</file>

<file path=xl/drawings/_rels/drawing75.xml.rels><?xml version="1.0" encoding="UTF-8" standalone="yes"?><Relationships xmlns="http://schemas.openxmlformats.org/package/2006/relationships"><Relationship Id="rId1" Type="http://schemas.openxmlformats.org/officeDocument/2006/relationships/image" Target="../media/image75.jpg"/></Relationships>
</file>

<file path=xl/drawings/_rels/drawing76.xml.rels><?xml version="1.0" encoding="UTF-8" standalone="yes"?><Relationships xmlns="http://schemas.openxmlformats.org/package/2006/relationships"><Relationship Id="rId1" Type="http://schemas.openxmlformats.org/officeDocument/2006/relationships/image" Target="../media/image76.jpg"/></Relationships>
</file>

<file path=xl/drawings/_rels/drawing77.xml.rels><?xml version="1.0" encoding="UTF-8" standalone="yes"?><Relationships xmlns="http://schemas.openxmlformats.org/package/2006/relationships"><Relationship Id="rId1" Type="http://schemas.openxmlformats.org/officeDocument/2006/relationships/image" Target="../media/image77.jpg"/></Relationships>
</file>

<file path=xl/drawings/_rels/drawing78.xml.rels><?xml version="1.0" encoding="UTF-8" standalone="yes"?><Relationships xmlns="http://schemas.openxmlformats.org/package/2006/relationships"><Relationship Id="rId1" Type="http://schemas.openxmlformats.org/officeDocument/2006/relationships/image" Target="../media/image78.jpg"/></Relationships>
</file>

<file path=xl/drawings/_rels/drawing79.xml.rels><?xml version="1.0" encoding="UTF-8" standalone="yes"?><Relationships xmlns="http://schemas.openxmlformats.org/package/2006/relationships"><Relationship Id="rId1" Type="http://schemas.openxmlformats.org/officeDocument/2006/relationships/image" Target="../media/image79.jpg"/></Relationships>
</file>

<file path=xl/drawings/_rels/drawing8.xml.rels><?xml version="1.0" encoding="UTF-8" standalone="yes"?><Relationships xmlns="http://schemas.openxmlformats.org/package/2006/relationships"><Relationship Id="rId1" Type="http://schemas.openxmlformats.org/officeDocument/2006/relationships/image" Target="../media/image8.jpg"/></Relationships>
</file>

<file path=xl/drawings/_rels/drawing80.xml.rels><?xml version="1.0" encoding="UTF-8" standalone="yes"?><Relationships xmlns="http://schemas.openxmlformats.org/package/2006/relationships"><Relationship Id="rId1" Type="http://schemas.openxmlformats.org/officeDocument/2006/relationships/image" Target="../media/image80.jpg"/></Relationships>
</file>

<file path=xl/drawings/_rels/drawing81.xml.rels><?xml version="1.0" encoding="UTF-8" standalone="yes"?><Relationships xmlns="http://schemas.openxmlformats.org/package/2006/relationships"><Relationship Id="rId1" Type="http://schemas.openxmlformats.org/officeDocument/2006/relationships/image" Target="../media/image81.jpg"/></Relationships>
</file>

<file path=xl/drawings/_rels/drawing82.xml.rels><?xml version="1.0" encoding="UTF-8" standalone="yes"?><Relationships xmlns="http://schemas.openxmlformats.org/package/2006/relationships"><Relationship Id="rId1" Type="http://schemas.openxmlformats.org/officeDocument/2006/relationships/image" Target="../media/image82.jpg"/></Relationships>
</file>

<file path=xl/drawings/_rels/drawing83.xml.rels><?xml version="1.0" encoding="UTF-8" standalone="yes"?><Relationships xmlns="http://schemas.openxmlformats.org/package/2006/relationships"><Relationship Id="rId1" Type="http://schemas.openxmlformats.org/officeDocument/2006/relationships/image" Target="../media/image83.jpg"/></Relationships>
</file>

<file path=xl/drawings/_rels/drawing84.xml.rels><?xml version="1.0" encoding="UTF-8" standalone="yes"?><Relationships xmlns="http://schemas.openxmlformats.org/package/2006/relationships"><Relationship Id="rId1" Type="http://schemas.openxmlformats.org/officeDocument/2006/relationships/image" Target="../media/image84.jpg"/></Relationships>
</file>

<file path=xl/drawings/_rels/drawing85.xml.rels><?xml version="1.0" encoding="UTF-8" standalone="yes"?><Relationships xmlns="http://schemas.openxmlformats.org/package/2006/relationships"><Relationship Id="rId1" Type="http://schemas.openxmlformats.org/officeDocument/2006/relationships/image" Target="../media/image85.jpg"/></Relationships>
</file>

<file path=xl/drawings/_rels/drawing86.xml.rels><?xml version="1.0" encoding="UTF-8" standalone="yes"?><Relationships xmlns="http://schemas.openxmlformats.org/package/2006/relationships"><Relationship Id="rId1" Type="http://schemas.openxmlformats.org/officeDocument/2006/relationships/image" Target="../media/image86.jpg"/></Relationships>
</file>

<file path=xl/drawings/_rels/drawing87.xml.rels><?xml version="1.0" encoding="UTF-8" standalone="yes"?><Relationships xmlns="http://schemas.openxmlformats.org/package/2006/relationships"><Relationship Id="rId1" Type="http://schemas.openxmlformats.org/officeDocument/2006/relationships/image" Target="../media/image87.jpg"/></Relationships>
</file>

<file path=xl/drawings/_rels/drawing88.xml.rels><?xml version="1.0" encoding="UTF-8" standalone="yes"?><Relationships xmlns="http://schemas.openxmlformats.org/package/2006/relationships"><Relationship Id="rId1" Type="http://schemas.openxmlformats.org/officeDocument/2006/relationships/image" Target="../media/image88.jpg"/></Relationships>
</file>

<file path=xl/drawings/_rels/drawing89.xml.rels><?xml version="1.0" encoding="UTF-8" standalone="yes"?><Relationships xmlns="http://schemas.openxmlformats.org/package/2006/relationships"><Relationship Id="rId1" Type="http://schemas.openxmlformats.org/officeDocument/2006/relationships/image" Target="../media/image89.jpg"/></Relationships>
</file>

<file path=xl/drawings/_rels/drawing9.xml.rels><?xml version="1.0" encoding="UTF-8" standalone="yes"?><Relationships xmlns="http://schemas.openxmlformats.org/package/2006/relationships"><Relationship Id="rId1" Type="http://schemas.openxmlformats.org/officeDocument/2006/relationships/image" Target="../media/image9.jpg"/></Relationships>
</file>

<file path=xl/drawings/_rels/drawing90.xml.rels><?xml version="1.0" encoding="UTF-8" standalone="yes"?><Relationships xmlns="http://schemas.openxmlformats.org/package/2006/relationships"><Relationship Id="rId1" Type="http://schemas.openxmlformats.org/officeDocument/2006/relationships/image" Target="../media/image90.jpg"/></Relationships>
</file>

<file path=xl/drawings/_rels/drawing91.xml.rels><?xml version="1.0" encoding="UTF-8" standalone="yes"?><Relationships xmlns="http://schemas.openxmlformats.org/package/2006/relationships"><Relationship Id="rId1" Type="http://schemas.openxmlformats.org/officeDocument/2006/relationships/image" Target="../media/image91.jpg"/></Relationships>
</file>

<file path=xl/drawings/_rels/drawing92.xml.rels><?xml version="1.0" encoding="UTF-8" standalone="yes"?><Relationships xmlns="http://schemas.openxmlformats.org/package/2006/relationships"><Relationship Id="rId1" Type="http://schemas.openxmlformats.org/officeDocument/2006/relationships/image" Target="../media/image92.jpg"/></Relationships>
</file>

<file path=xl/drawings/_rels/drawing93.xml.rels><?xml version="1.0" encoding="UTF-8" standalone="yes"?><Relationships xmlns="http://schemas.openxmlformats.org/package/2006/relationships"><Relationship Id="rId1" Type="http://schemas.openxmlformats.org/officeDocument/2006/relationships/image" Target="../media/image93.jpg"/></Relationships>
</file>

<file path=xl/drawings/_rels/drawing94.xml.rels><?xml version="1.0" encoding="UTF-8" standalone="yes"?><Relationships xmlns="http://schemas.openxmlformats.org/package/2006/relationships"><Relationship Id="rId1" Type="http://schemas.openxmlformats.org/officeDocument/2006/relationships/image" Target="../media/image94.jpg"/></Relationships>
</file>

<file path=xl/drawings/_rels/drawing95.xml.rels><?xml version="1.0" encoding="UTF-8" standalone="yes"?><Relationships xmlns="http://schemas.openxmlformats.org/package/2006/relationships"><Relationship Id="rId1" Type="http://schemas.openxmlformats.org/officeDocument/2006/relationships/image" Target="../media/image95.jpg"/></Relationships>
</file>

<file path=xl/drawings/_rels/drawing96.xml.rels><?xml version="1.0" encoding="UTF-8" standalone="yes"?><Relationships xmlns="http://schemas.openxmlformats.org/package/2006/relationships"><Relationship Id="rId1" Type="http://schemas.openxmlformats.org/officeDocument/2006/relationships/image" Target="../media/image96.jpg"/></Relationships>
</file>

<file path=xl/drawings/_rels/drawing97.xml.rels><?xml version="1.0" encoding="UTF-8" standalone="yes"?><Relationships xmlns="http://schemas.openxmlformats.org/package/2006/relationships"><Relationship Id="rId1" Type="http://schemas.openxmlformats.org/officeDocument/2006/relationships/image" Target="../media/image97.jpg"/></Relationships>
</file>

<file path=xl/drawings/_rels/drawing98.xml.rels><?xml version="1.0" encoding="UTF-8" standalone="yes"?><Relationships xmlns="http://schemas.openxmlformats.org/package/2006/relationships"><Relationship Id="rId1" Type="http://schemas.openxmlformats.org/officeDocument/2006/relationships/image" Target="../media/image98.jpg"/></Relationships>
</file>

<file path=xl/drawings/_rels/drawing99.xml.rels><?xml version="1.0" encoding="UTF-8" standalone="yes"?><Relationships xmlns="http://schemas.openxmlformats.org/package/2006/relationships"><Relationship Id="rId1" Type="http://schemas.openxmlformats.org/officeDocument/2006/relationships/image" Target="../media/image99.jp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5</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4389120" cy="82296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0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0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0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0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0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0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0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0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0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0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1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1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1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1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1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1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1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1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1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1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2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2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2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2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2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2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2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2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2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2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3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3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3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3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3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3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3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3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3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3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4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4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4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4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4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4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4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4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4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4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5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5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5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5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5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5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5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5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5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5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6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6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6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6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6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printerSettings" Target="../printerSettings/printerSettings1.bin"/><Relationship Id="rIdvml" Type="http://schemas.openxmlformats.org/officeDocument/2006/relationships/vmlDrawing" Target="../drawings/vmlDrawing1.vml"/></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Relationship Id="rId2" Type="http://schemas.openxmlformats.org/officeDocument/2006/relationships/printerSettings" Target="../printerSettings/printerSettings10.bin"/><Relationship Id="rIdvml" Type="http://schemas.openxmlformats.org/officeDocument/2006/relationships/vmlDrawing" Target="../drawings/vmlDrawing10.vml"/></Relationships>
</file>

<file path=xl/worksheets/_rels/sheet100.xml.rels><?xml version="1.0" encoding="UTF-8" standalone="yes"?><Relationships xmlns="http://schemas.openxmlformats.org/package/2006/relationships"><Relationship Id="rId1" Type="http://schemas.openxmlformats.org/officeDocument/2006/relationships/drawing" Target="../drawings/drawing100.xml"/><Relationship Id="rId2" Type="http://schemas.openxmlformats.org/officeDocument/2006/relationships/printerSettings" Target="../printerSettings/printerSettings100.bin"/><Relationship Id="rIdvml" Type="http://schemas.openxmlformats.org/officeDocument/2006/relationships/vmlDrawing" Target="../drawings/vmlDrawing100.vml"/></Relationships>
</file>

<file path=xl/worksheets/_rels/sheet101.xml.rels><?xml version="1.0" encoding="UTF-8" standalone="yes"?><Relationships xmlns="http://schemas.openxmlformats.org/package/2006/relationships"><Relationship Id="rId1" Type="http://schemas.openxmlformats.org/officeDocument/2006/relationships/drawing" Target="../drawings/drawing101.xml"/><Relationship Id="rId2" Type="http://schemas.openxmlformats.org/officeDocument/2006/relationships/printerSettings" Target="../printerSettings/printerSettings101.bin"/><Relationship Id="rIdvml" Type="http://schemas.openxmlformats.org/officeDocument/2006/relationships/vmlDrawing" Target="../drawings/vmlDrawing101.vml"/></Relationships>
</file>

<file path=xl/worksheets/_rels/sheet102.xml.rels><?xml version="1.0" encoding="UTF-8" standalone="yes"?><Relationships xmlns="http://schemas.openxmlformats.org/package/2006/relationships"><Relationship Id="rId1" Type="http://schemas.openxmlformats.org/officeDocument/2006/relationships/drawing" Target="../drawings/drawing102.xml"/><Relationship Id="rId2" Type="http://schemas.openxmlformats.org/officeDocument/2006/relationships/printerSettings" Target="../printerSettings/printerSettings102.bin"/><Relationship Id="rIdvml" Type="http://schemas.openxmlformats.org/officeDocument/2006/relationships/vmlDrawing" Target="../drawings/vmlDrawing102.vml"/></Relationships>
</file>

<file path=xl/worksheets/_rels/sheet103.xml.rels><?xml version="1.0" encoding="UTF-8" standalone="yes"?><Relationships xmlns="http://schemas.openxmlformats.org/package/2006/relationships"><Relationship Id="rId1" Type="http://schemas.openxmlformats.org/officeDocument/2006/relationships/drawing" Target="../drawings/drawing103.xml"/><Relationship Id="rId2" Type="http://schemas.openxmlformats.org/officeDocument/2006/relationships/printerSettings" Target="../printerSettings/printerSettings103.bin"/><Relationship Id="rIdvml" Type="http://schemas.openxmlformats.org/officeDocument/2006/relationships/vmlDrawing" Target="../drawings/vmlDrawing103.vml"/></Relationships>
</file>

<file path=xl/worksheets/_rels/sheet104.xml.rels><?xml version="1.0" encoding="UTF-8" standalone="yes"?><Relationships xmlns="http://schemas.openxmlformats.org/package/2006/relationships"><Relationship Id="rId1" Type="http://schemas.openxmlformats.org/officeDocument/2006/relationships/drawing" Target="../drawings/drawing104.xml"/><Relationship Id="rId2" Type="http://schemas.openxmlformats.org/officeDocument/2006/relationships/printerSettings" Target="../printerSettings/printerSettings104.bin"/><Relationship Id="rIdvml" Type="http://schemas.openxmlformats.org/officeDocument/2006/relationships/vmlDrawing" Target="../drawings/vmlDrawing104.vml"/></Relationships>
</file>

<file path=xl/worksheets/_rels/sheet105.xml.rels><?xml version="1.0" encoding="UTF-8" standalone="yes"?><Relationships xmlns="http://schemas.openxmlformats.org/package/2006/relationships"><Relationship Id="rId1" Type="http://schemas.openxmlformats.org/officeDocument/2006/relationships/drawing" Target="../drawings/drawing105.xml"/><Relationship Id="rId2" Type="http://schemas.openxmlformats.org/officeDocument/2006/relationships/printerSettings" Target="../printerSettings/printerSettings105.bin"/><Relationship Id="rIdvml" Type="http://schemas.openxmlformats.org/officeDocument/2006/relationships/vmlDrawing" Target="../drawings/vmlDrawing105.vml"/></Relationships>
</file>

<file path=xl/worksheets/_rels/sheet106.xml.rels><?xml version="1.0" encoding="UTF-8" standalone="yes"?><Relationships xmlns="http://schemas.openxmlformats.org/package/2006/relationships"><Relationship Id="rId1" Type="http://schemas.openxmlformats.org/officeDocument/2006/relationships/drawing" Target="../drawings/drawing106.xml"/><Relationship Id="rId2" Type="http://schemas.openxmlformats.org/officeDocument/2006/relationships/printerSettings" Target="../printerSettings/printerSettings106.bin"/><Relationship Id="rIdvml" Type="http://schemas.openxmlformats.org/officeDocument/2006/relationships/vmlDrawing" Target="../drawings/vmlDrawing106.vml"/></Relationships>
</file>

<file path=xl/worksheets/_rels/sheet107.xml.rels><?xml version="1.0" encoding="UTF-8" standalone="yes"?><Relationships xmlns="http://schemas.openxmlformats.org/package/2006/relationships"><Relationship Id="rId1" Type="http://schemas.openxmlformats.org/officeDocument/2006/relationships/drawing" Target="../drawings/drawing107.xml"/><Relationship Id="rId2" Type="http://schemas.openxmlformats.org/officeDocument/2006/relationships/printerSettings" Target="../printerSettings/printerSettings107.bin"/><Relationship Id="rIdvml" Type="http://schemas.openxmlformats.org/officeDocument/2006/relationships/vmlDrawing" Target="../drawings/vmlDrawing107.vml"/></Relationships>
</file>

<file path=xl/worksheets/_rels/sheet108.xml.rels><?xml version="1.0" encoding="UTF-8" standalone="yes"?><Relationships xmlns="http://schemas.openxmlformats.org/package/2006/relationships"><Relationship Id="rId1" Type="http://schemas.openxmlformats.org/officeDocument/2006/relationships/drawing" Target="../drawings/drawing108.xml"/><Relationship Id="rId2" Type="http://schemas.openxmlformats.org/officeDocument/2006/relationships/printerSettings" Target="../printerSettings/printerSettings108.bin"/><Relationship Id="rIdvml" Type="http://schemas.openxmlformats.org/officeDocument/2006/relationships/vmlDrawing" Target="../drawings/vmlDrawing108.vml"/></Relationships>
</file>

<file path=xl/worksheets/_rels/sheet109.xml.rels><?xml version="1.0" encoding="UTF-8" standalone="yes"?><Relationships xmlns="http://schemas.openxmlformats.org/package/2006/relationships"><Relationship Id="rId1" Type="http://schemas.openxmlformats.org/officeDocument/2006/relationships/drawing" Target="../drawings/drawing109.xml"/><Relationship Id="rId2" Type="http://schemas.openxmlformats.org/officeDocument/2006/relationships/printerSettings" Target="../printerSettings/printerSettings109.bin"/><Relationship Id="rIdvml" Type="http://schemas.openxmlformats.org/officeDocument/2006/relationships/vmlDrawing" Target="../drawings/vmlDrawing109.vml"/></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Relationship Id="rId2" Type="http://schemas.openxmlformats.org/officeDocument/2006/relationships/printerSettings" Target="../printerSettings/printerSettings11.bin"/><Relationship Id="rIdvml" Type="http://schemas.openxmlformats.org/officeDocument/2006/relationships/vmlDrawing" Target="../drawings/vmlDrawing11.vml"/></Relationships>
</file>

<file path=xl/worksheets/_rels/sheet110.xml.rels><?xml version="1.0" encoding="UTF-8" standalone="yes"?><Relationships xmlns="http://schemas.openxmlformats.org/package/2006/relationships"><Relationship Id="rId1" Type="http://schemas.openxmlformats.org/officeDocument/2006/relationships/drawing" Target="../drawings/drawing110.xml"/><Relationship Id="rId2" Type="http://schemas.openxmlformats.org/officeDocument/2006/relationships/printerSettings" Target="../printerSettings/printerSettings110.bin"/><Relationship Id="rIdvml" Type="http://schemas.openxmlformats.org/officeDocument/2006/relationships/vmlDrawing" Target="../drawings/vmlDrawing110.vml"/></Relationships>
</file>

<file path=xl/worksheets/_rels/sheet111.xml.rels><?xml version="1.0" encoding="UTF-8" standalone="yes"?><Relationships xmlns="http://schemas.openxmlformats.org/package/2006/relationships"><Relationship Id="rId1" Type="http://schemas.openxmlformats.org/officeDocument/2006/relationships/drawing" Target="../drawings/drawing111.xml"/><Relationship Id="rId2" Type="http://schemas.openxmlformats.org/officeDocument/2006/relationships/printerSettings" Target="../printerSettings/printerSettings111.bin"/><Relationship Id="rIdvml" Type="http://schemas.openxmlformats.org/officeDocument/2006/relationships/vmlDrawing" Target="../drawings/vmlDrawing111.vml"/></Relationships>
</file>

<file path=xl/worksheets/_rels/sheet112.xml.rels><?xml version="1.0" encoding="UTF-8" standalone="yes"?><Relationships xmlns="http://schemas.openxmlformats.org/package/2006/relationships"><Relationship Id="rId1" Type="http://schemas.openxmlformats.org/officeDocument/2006/relationships/drawing" Target="../drawings/drawing112.xml"/><Relationship Id="rId2" Type="http://schemas.openxmlformats.org/officeDocument/2006/relationships/printerSettings" Target="../printerSettings/printerSettings112.bin"/><Relationship Id="rIdvml" Type="http://schemas.openxmlformats.org/officeDocument/2006/relationships/vmlDrawing" Target="../drawings/vmlDrawing112.vml"/></Relationships>
</file>

<file path=xl/worksheets/_rels/sheet113.xml.rels><?xml version="1.0" encoding="UTF-8" standalone="yes"?><Relationships xmlns="http://schemas.openxmlformats.org/package/2006/relationships"><Relationship Id="rId1" Type="http://schemas.openxmlformats.org/officeDocument/2006/relationships/drawing" Target="../drawings/drawing113.xml"/><Relationship Id="rId2" Type="http://schemas.openxmlformats.org/officeDocument/2006/relationships/printerSettings" Target="../printerSettings/printerSettings113.bin"/><Relationship Id="rIdvml" Type="http://schemas.openxmlformats.org/officeDocument/2006/relationships/vmlDrawing" Target="../drawings/vmlDrawing113.vml"/></Relationships>
</file>

<file path=xl/worksheets/_rels/sheet114.xml.rels><?xml version="1.0" encoding="UTF-8" standalone="yes"?><Relationships xmlns="http://schemas.openxmlformats.org/package/2006/relationships"><Relationship Id="rId1" Type="http://schemas.openxmlformats.org/officeDocument/2006/relationships/drawing" Target="../drawings/drawing114.xml"/><Relationship Id="rId2" Type="http://schemas.openxmlformats.org/officeDocument/2006/relationships/printerSettings" Target="../printerSettings/printerSettings114.bin"/><Relationship Id="rIdvml" Type="http://schemas.openxmlformats.org/officeDocument/2006/relationships/vmlDrawing" Target="../drawings/vmlDrawing114.vml"/></Relationships>
</file>

<file path=xl/worksheets/_rels/sheet115.xml.rels><?xml version="1.0" encoding="UTF-8" standalone="yes"?><Relationships xmlns="http://schemas.openxmlformats.org/package/2006/relationships"><Relationship Id="rId1" Type="http://schemas.openxmlformats.org/officeDocument/2006/relationships/drawing" Target="../drawings/drawing115.xml"/><Relationship Id="rId2" Type="http://schemas.openxmlformats.org/officeDocument/2006/relationships/printerSettings" Target="../printerSettings/printerSettings115.bin"/><Relationship Id="rIdvml" Type="http://schemas.openxmlformats.org/officeDocument/2006/relationships/vmlDrawing" Target="../drawings/vmlDrawing115.vml"/></Relationships>
</file>

<file path=xl/worksheets/_rels/sheet116.xml.rels><?xml version="1.0" encoding="UTF-8" standalone="yes"?><Relationships xmlns="http://schemas.openxmlformats.org/package/2006/relationships"><Relationship Id="rId1" Type="http://schemas.openxmlformats.org/officeDocument/2006/relationships/drawing" Target="../drawings/drawing116.xml"/><Relationship Id="rId2" Type="http://schemas.openxmlformats.org/officeDocument/2006/relationships/printerSettings" Target="../printerSettings/printerSettings116.bin"/><Relationship Id="rIdvml" Type="http://schemas.openxmlformats.org/officeDocument/2006/relationships/vmlDrawing" Target="../drawings/vmlDrawing116.vml"/></Relationships>
</file>

<file path=xl/worksheets/_rels/sheet117.xml.rels><?xml version="1.0" encoding="UTF-8" standalone="yes"?><Relationships xmlns="http://schemas.openxmlformats.org/package/2006/relationships"><Relationship Id="rId1" Type="http://schemas.openxmlformats.org/officeDocument/2006/relationships/drawing" Target="../drawings/drawing117.xml"/><Relationship Id="rId2" Type="http://schemas.openxmlformats.org/officeDocument/2006/relationships/printerSettings" Target="../printerSettings/printerSettings117.bin"/><Relationship Id="rIdvml" Type="http://schemas.openxmlformats.org/officeDocument/2006/relationships/vmlDrawing" Target="../drawings/vmlDrawing117.vml"/></Relationships>
</file>

<file path=xl/worksheets/_rels/sheet118.xml.rels><?xml version="1.0" encoding="UTF-8" standalone="yes"?><Relationships xmlns="http://schemas.openxmlformats.org/package/2006/relationships"><Relationship Id="rId1" Type="http://schemas.openxmlformats.org/officeDocument/2006/relationships/drawing" Target="../drawings/drawing118.xml"/><Relationship Id="rId2" Type="http://schemas.openxmlformats.org/officeDocument/2006/relationships/printerSettings" Target="../printerSettings/printerSettings118.bin"/><Relationship Id="rIdvml" Type="http://schemas.openxmlformats.org/officeDocument/2006/relationships/vmlDrawing" Target="../drawings/vmlDrawing118.vml"/></Relationships>
</file>

<file path=xl/worksheets/_rels/sheet119.xml.rels><?xml version="1.0" encoding="UTF-8" standalone="yes"?><Relationships xmlns="http://schemas.openxmlformats.org/package/2006/relationships"><Relationship Id="rId1" Type="http://schemas.openxmlformats.org/officeDocument/2006/relationships/drawing" Target="../drawings/drawing119.xml"/><Relationship Id="rId2" Type="http://schemas.openxmlformats.org/officeDocument/2006/relationships/printerSettings" Target="../printerSettings/printerSettings119.bin"/><Relationship Id="rIdvml" Type="http://schemas.openxmlformats.org/officeDocument/2006/relationships/vmlDrawing" Target="../drawings/vmlDrawing119.vml"/></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Relationship Id="rId2" Type="http://schemas.openxmlformats.org/officeDocument/2006/relationships/printerSettings" Target="../printerSettings/printerSettings12.bin"/><Relationship Id="rIdvml" Type="http://schemas.openxmlformats.org/officeDocument/2006/relationships/vmlDrawing" Target="../drawings/vmlDrawing12.vml"/></Relationships>
</file>

<file path=xl/worksheets/_rels/sheet120.xml.rels><?xml version="1.0" encoding="UTF-8" standalone="yes"?><Relationships xmlns="http://schemas.openxmlformats.org/package/2006/relationships"><Relationship Id="rId1" Type="http://schemas.openxmlformats.org/officeDocument/2006/relationships/drawing" Target="../drawings/drawing120.xml"/><Relationship Id="rId2" Type="http://schemas.openxmlformats.org/officeDocument/2006/relationships/printerSettings" Target="../printerSettings/printerSettings120.bin"/><Relationship Id="rIdvml" Type="http://schemas.openxmlformats.org/officeDocument/2006/relationships/vmlDrawing" Target="../drawings/vmlDrawing120.vml"/></Relationships>
</file>

<file path=xl/worksheets/_rels/sheet121.xml.rels><?xml version="1.0" encoding="UTF-8" standalone="yes"?><Relationships xmlns="http://schemas.openxmlformats.org/package/2006/relationships"><Relationship Id="rId1" Type="http://schemas.openxmlformats.org/officeDocument/2006/relationships/drawing" Target="../drawings/drawing121.xml"/><Relationship Id="rId2" Type="http://schemas.openxmlformats.org/officeDocument/2006/relationships/printerSettings" Target="../printerSettings/printerSettings121.bin"/><Relationship Id="rIdvml" Type="http://schemas.openxmlformats.org/officeDocument/2006/relationships/vmlDrawing" Target="../drawings/vmlDrawing121.vml"/></Relationships>
</file>

<file path=xl/worksheets/_rels/sheet122.xml.rels><?xml version="1.0" encoding="UTF-8" standalone="yes"?><Relationships xmlns="http://schemas.openxmlformats.org/package/2006/relationships"><Relationship Id="rId1" Type="http://schemas.openxmlformats.org/officeDocument/2006/relationships/drawing" Target="../drawings/drawing122.xml"/><Relationship Id="rId2" Type="http://schemas.openxmlformats.org/officeDocument/2006/relationships/printerSettings" Target="../printerSettings/printerSettings122.bin"/><Relationship Id="rIdvml" Type="http://schemas.openxmlformats.org/officeDocument/2006/relationships/vmlDrawing" Target="../drawings/vmlDrawing122.vml"/></Relationships>
</file>

<file path=xl/worksheets/_rels/sheet123.xml.rels><?xml version="1.0" encoding="UTF-8" standalone="yes"?><Relationships xmlns="http://schemas.openxmlformats.org/package/2006/relationships"><Relationship Id="rId1" Type="http://schemas.openxmlformats.org/officeDocument/2006/relationships/drawing" Target="../drawings/drawing123.xml"/><Relationship Id="rId2" Type="http://schemas.openxmlformats.org/officeDocument/2006/relationships/printerSettings" Target="../printerSettings/printerSettings123.bin"/><Relationship Id="rIdvml" Type="http://schemas.openxmlformats.org/officeDocument/2006/relationships/vmlDrawing" Target="../drawings/vmlDrawing123.vml"/></Relationships>
</file>

<file path=xl/worksheets/_rels/sheet124.xml.rels><?xml version="1.0" encoding="UTF-8" standalone="yes"?><Relationships xmlns="http://schemas.openxmlformats.org/package/2006/relationships"><Relationship Id="rId1" Type="http://schemas.openxmlformats.org/officeDocument/2006/relationships/drawing" Target="../drawings/drawing124.xml"/><Relationship Id="rId2" Type="http://schemas.openxmlformats.org/officeDocument/2006/relationships/printerSettings" Target="../printerSettings/printerSettings124.bin"/><Relationship Id="rIdvml" Type="http://schemas.openxmlformats.org/officeDocument/2006/relationships/vmlDrawing" Target="../drawings/vmlDrawing124.vml"/></Relationships>
</file>

<file path=xl/worksheets/_rels/sheet125.xml.rels><?xml version="1.0" encoding="UTF-8" standalone="yes"?><Relationships xmlns="http://schemas.openxmlformats.org/package/2006/relationships"><Relationship Id="rId1" Type="http://schemas.openxmlformats.org/officeDocument/2006/relationships/drawing" Target="../drawings/drawing125.xml"/><Relationship Id="rId2" Type="http://schemas.openxmlformats.org/officeDocument/2006/relationships/printerSettings" Target="../printerSettings/printerSettings125.bin"/><Relationship Id="rIdvml" Type="http://schemas.openxmlformats.org/officeDocument/2006/relationships/vmlDrawing" Target="../drawings/vmlDrawing125.vml"/></Relationships>
</file>

<file path=xl/worksheets/_rels/sheet126.xml.rels><?xml version="1.0" encoding="UTF-8" standalone="yes"?><Relationships xmlns="http://schemas.openxmlformats.org/package/2006/relationships"><Relationship Id="rId1" Type="http://schemas.openxmlformats.org/officeDocument/2006/relationships/drawing" Target="../drawings/drawing126.xml"/><Relationship Id="rId2" Type="http://schemas.openxmlformats.org/officeDocument/2006/relationships/printerSettings" Target="../printerSettings/printerSettings126.bin"/><Relationship Id="rIdvml" Type="http://schemas.openxmlformats.org/officeDocument/2006/relationships/vmlDrawing" Target="../drawings/vmlDrawing126.vml"/></Relationships>
</file>

<file path=xl/worksheets/_rels/sheet127.xml.rels><?xml version="1.0" encoding="UTF-8" standalone="yes"?><Relationships xmlns="http://schemas.openxmlformats.org/package/2006/relationships"><Relationship Id="rId1" Type="http://schemas.openxmlformats.org/officeDocument/2006/relationships/drawing" Target="../drawings/drawing127.xml"/><Relationship Id="rId2" Type="http://schemas.openxmlformats.org/officeDocument/2006/relationships/printerSettings" Target="../printerSettings/printerSettings127.bin"/><Relationship Id="rIdvml" Type="http://schemas.openxmlformats.org/officeDocument/2006/relationships/vmlDrawing" Target="../drawings/vmlDrawing127.vml"/></Relationships>
</file>

<file path=xl/worksheets/_rels/sheet128.xml.rels><?xml version="1.0" encoding="UTF-8" standalone="yes"?><Relationships xmlns="http://schemas.openxmlformats.org/package/2006/relationships"><Relationship Id="rId1" Type="http://schemas.openxmlformats.org/officeDocument/2006/relationships/drawing" Target="../drawings/drawing128.xml"/><Relationship Id="rId2" Type="http://schemas.openxmlformats.org/officeDocument/2006/relationships/printerSettings" Target="../printerSettings/printerSettings128.bin"/><Relationship Id="rIdvml" Type="http://schemas.openxmlformats.org/officeDocument/2006/relationships/vmlDrawing" Target="../drawings/vmlDrawing128.vml"/></Relationships>
</file>

<file path=xl/worksheets/_rels/sheet129.xml.rels><?xml version="1.0" encoding="UTF-8" standalone="yes"?><Relationships xmlns="http://schemas.openxmlformats.org/package/2006/relationships"><Relationship Id="rId1" Type="http://schemas.openxmlformats.org/officeDocument/2006/relationships/drawing" Target="../drawings/drawing129.xml"/><Relationship Id="rId2" Type="http://schemas.openxmlformats.org/officeDocument/2006/relationships/printerSettings" Target="../printerSettings/printerSettings129.bin"/><Relationship Id="rIdvml" Type="http://schemas.openxmlformats.org/officeDocument/2006/relationships/vmlDrawing" Target="../drawings/vmlDrawing129.vml"/></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Relationship Id="rId2" Type="http://schemas.openxmlformats.org/officeDocument/2006/relationships/printerSettings" Target="../printerSettings/printerSettings13.bin"/><Relationship Id="rIdvml" Type="http://schemas.openxmlformats.org/officeDocument/2006/relationships/vmlDrawing" Target="../drawings/vmlDrawing13.vml"/></Relationships>
</file>

<file path=xl/worksheets/_rels/sheet130.xml.rels><?xml version="1.0" encoding="UTF-8" standalone="yes"?><Relationships xmlns="http://schemas.openxmlformats.org/package/2006/relationships"><Relationship Id="rId1" Type="http://schemas.openxmlformats.org/officeDocument/2006/relationships/drawing" Target="../drawings/drawing130.xml"/><Relationship Id="rId2" Type="http://schemas.openxmlformats.org/officeDocument/2006/relationships/printerSettings" Target="../printerSettings/printerSettings130.bin"/><Relationship Id="rIdvml" Type="http://schemas.openxmlformats.org/officeDocument/2006/relationships/vmlDrawing" Target="../drawings/vmlDrawing130.vml"/></Relationships>
</file>

<file path=xl/worksheets/_rels/sheet131.xml.rels><?xml version="1.0" encoding="UTF-8" standalone="yes"?><Relationships xmlns="http://schemas.openxmlformats.org/package/2006/relationships"><Relationship Id="rId1" Type="http://schemas.openxmlformats.org/officeDocument/2006/relationships/drawing" Target="../drawings/drawing131.xml"/><Relationship Id="rId2" Type="http://schemas.openxmlformats.org/officeDocument/2006/relationships/printerSettings" Target="../printerSettings/printerSettings131.bin"/><Relationship Id="rIdvml" Type="http://schemas.openxmlformats.org/officeDocument/2006/relationships/vmlDrawing" Target="../drawings/vmlDrawing131.vml"/></Relationships>
</file>

<file path=xl/worksheets/_rels/sheet132.xml.rels><?xml version="1.0" encoding="UTF-8" standalone="yes"?><Relationships xmlns="http://schemas.openxmlformats.org/package/2006/relationships"><Relationship Id="rId1" Type="http://schemas.openxmlformats.org/officeDocument/2006/relationships/drawing" Target="../drawings/drawing132.xml"/><Relationship Id="rId2" Type="http://schemas.openxmlformats.org/officeDocument/2006/relationships/printerSettings" Target="../printerSettings/printerSettings132.bin"/><Relationship Id="rIdvml" Type="http://schemas.openxmlformats.org/officeDocument/2006/relationships/vmlDrawing" Target="../drawings/vmlDrawing132.vml"/></Relationships>
</file>

<file path=xl/worksheets/_rels/sheet133.xml.rels><?xml version="1.0" encoding="UTF-8" standalone="yes"?><Relationships xmlns="http://schemas.openxmlformats.org/package/2006/relationships"><Relationship Id="rId1" Type="http://schemas.openxmlformats.org/officeDocument/2006/relationships/drawing" Target="../drawings/drawing133.xml"/><Relationship Id="rId2" Type="http://schemas.openxmlformats.org/officeDocument/2006/relationships/printerSettings" Target="../printerSettings/printerSettings133.bin"/><Relationship Id="rIdvml" Type="http://schemas.openxmlformats.org/officeDocument/2006/relationships/vmlDrawing" Target="../drawings/vmlDrawing133.vml"/></Relationships>
</file>

<file path=xl/worksheets/_rels/sheet134.xml.rels><?xml version="1.0" encoding="UTF-8" standalone="yes"?><Relationships xmlns="http://schemas.openxmlformats.org/package/2006/relationships"><Relationship Id="rId1" Type="http://schemas.openxmlformats.org/officeDocument/2006/relationships/drawing" Target="../drawings/drawing134.xml"/><Relationship Id="rId2" Type="http://schemas.openxmlformats.org/officeDocument/2006/relationships/printerSettings" Target="../printerSettings/printerSettings134.bin"/><Relationship Id="rIdvml" Type="http://schemas.openxmlformats.org/officeDocument/2006/relationships/vmlDrawing" Target="../drawings/vmlDrawing134.vml"/></Relationships>
</file>

<file path=xl/worksheets/_rels/sheet135.xml.rels><?xml version="1.0" encoding="UTF-8" standalone="yes"?><Relationships xmlns="http://schemas.openxmlformats.org/package/2006/relationships"><Relationship Id="rId1" Type="http://schemas.openxmlformats.org/officeDocument/2006/relationships/drawing" Target="../drawings/drawing135.xml"/><Relationship Id="rId2" Type="http://schemas.openxmlformats.org/officeDocument/2006/relationships/printerSettings" Target="../printerSettings/printerSettings135.bin"/><Relationship Id="rIdvml" Type="http://schemas.openxmlformats.org/officeDocument/2006/relationships/vmlDrawing" Target="../drawings/vmlDrawing135.vml"/></Relationships>
</file>

<file path=xl/worksheets/_rels/sheet136.xml.rels><?xml version="1.0" encoding="UTF-8" standalone="yes"?><Relationships xmlns="http://schemas.openxmlformats.org/package/2006/relationships"><Relationship Id="rId1" Type="http://schemas.openxmlformats.org/officeDocument/2006/relationships/drawing" Target="../drawings/drawing136.xml"/><Relationship Id="rId2" Type="http://schemas.openxmlformats.org/officeDocument/2006/relationships/printerSettings" Target="../printerSettings/printerSettings136.bin"/><Relationship Id="rIdvml" Type="http://schemas.openxmlformats.org/officeDocument/2006/relationships/vmlDrawing" Target="../drawings/vmlDrawing136.vml"/></Relationships>
</file>

<file path=xl/worksheets/_rels/sheet137.xml.rels><?xml version="1.0" encoding="UTF-8" standalone="yes"?><Relationships xmlns="http://schemas.openxmlformats.org/package/2006/relationships"><Relationship Id="rId1" Type="http://schemas.openxmlformats.org/officeDocument/2006/relationships/drawing" Target="../drawings/drawing137.xml"/><Relationship Id="rId2" Type="http://schemas.openxmlformats.org/officeDocument/2006/relationships/printerSettings" Target="../printerSettings/printerSettings137.bin"/><Relationship Id="rIdvml" Type="http://schemas.openxmlformats.org/officeDocument/2006/relationships/vmlDrawing" Target="../drawings/vmlDrawing137.vml"/></Relationships>
</file>

<file path=xl/worksheets/_rels/sheet138.xml.rels><?xml version="1.0" encoding="UTF-8" standalone="yes"?><Relationships xmlns="http://schemas.openxmlformats.org/package/2006/relationships"><Relationship Id="rId1" Type="http://schemas.openxmlformats.org/officeDocument/2006/relationships/drawing" Target="../drawings/drawing138.xml"/><Relationship Id="rId2" Type="http://schemas.openxmlformats.org/officeDocument/2006/relationships/printerSettings" Target="../printerSettings/printerSettings138.bin"/><Relationship Id="rIdvml" Type="http://schemas.openxmlformats.org/officeDocument/2006/relationships/vmlDrawing" Target="../drawings/vmlDrawing138.vml"/></Relationships>
</file>

<file path=xl/worksheets/_rels/sheet139.xml.rels><?xml version="1.0" encoding="UTF-8" standalone="yes"?><Relationships xmlns="http://schemas.openxmlformats.org/package/2006/relationships"><Relationship Id="rId1" Type="http://schemas.openxmlformats.org/officeDocument/2006/relationships/drawing" Target="../drawings/drawing139.xml"/><Relationship Id="rId2" Type="http://schemas.openxmlformats.org/officeDocument/2006/relationships/printerSettings" Target="../printerSettings/printerSettings139.bin"/><Relationship Id="rIdvml" Type="http://schemas.openxmlformats.org/officeDocument/2006/relationships/vmlDrawing" Target="../drawings/vmlDrawing139.vml"/></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Relationship Id="rId2" Type="http://schemas.openxmlformats.org/officeDocument/2006/relationships/printerSettings" Target="../printerSettings/printerSettings14.bin"/><Relationship Id="rIdvml" Type="http://schemas.openxmlformats.org/officeDocument/2006/relationships/vmlDrawing" Target="../drawings/vmlDrawing14.vml"/></Relationships>
</file>

<file path=xl/worksheets/_rels/sheet140.xml.rels><?xml version="1.0" encoding="UTF-8" standalone="yes"?><Relationships xmlns="http://schemas.openxmlformats.org/package/2006/relationships"><Relationship Id="rId1" Type="http://schemas.openxmlformats.org/officeDocument/2006/relationships/drawing" Target="../drawings/drawing140.xml"/><Relationship Id="rId2" Type="http://schemas.openxmlformats.org/officeDocument/2006/relationships/printerSettings" Target="../printerSettings/printerSettings140.bin"/><Relationship Id="rIdvml" Type="http://schemas.openxmlformats.org/officeDocument/2006/relationships/vmlDrawing" Target="../drawings/vmlDrawing140.vml"/></Relationships>
</file>

<file path=xl/worksheets/_rels/sheet141.xml.rels><?xml version="1.0" encoding="UTF-8" standalone="yes"?><Relationships xmlns="http://schemas.openxmlformats.org/package/2006/relationships"><Relationship Id="rId1" Type="http://schemas.openxmlformats.org/officeDocument/2006/relationships/drawing" Target="../drawings/drawing141.xml"/><Relationship Id="rId2" Type="http://schemas.openxmlformats.org/officeDocument/2006/relationships/printerSettings" Target="../printerSettings/printerSettings141.bin"/><Relationship Id="rIdvml" Type="http://schemas.openxmlformats.org/officeDocument/2006/relationships/vmlDrawing" Target="../drawings/vmlDrawing141.vml"/></Relationships>
</file>

<file path=xl/worksheets/_rels/sheet142.xml.rels><?xml version="1.0" encoding="UTF-8" standalone="yes"?><Relationships xmlns="http://schemas.openxmlformats.org/package/2006/relationships"><Relationship Id="rId1" Type="http://schemas.openxmlformats.org/officeDocument/2006/relationships/drawing" Target="../drawings/drawing142.xml"/><Relationship Id="rId2" Type="http://schemas.openxmlformats.org/officeDocument/2006/relationships/printerSettings" Target="../printerSettings/printerSettings142.bin"/><Relationship Id="rIdvml" Type="http://schemas.openxmlformats.org/officeDocument/2006/relationships/vmlDrawing" Target="../drawings/vmlDrawing142.vml"/></Relationships>
</file>

<file path=xl/worksheets/_rels/sheet143.xml.rels><?xml version="1.0" encoding="UTF-8" standalone="yes"?><Relationships xmlns="http://schemas.openxmlformats.org/package/2006/relationships"><Relationship Id="rId1" Type="http://schemas.openxmlformats.org/officeDocument/2006/relationships/drawing" Target="../drawings/drawing143.xml"/><Relationship Id="rId2" Type="http://schemas.openxmlformats.org/officeDocument/2006/relationships/printerSettings" Target="../printerSettings/printerSettings143.bin"/><Relationship Id="rIdvml" Type="http://schemas.openxmlformats.org/officeDocument/2006/relationships/vmlDrawing" Target="../drawings/vmlDrawing143.vml"/></Relationships>
</file>

<file path=xl/worksheets/_rels/sheet144.xml.rels><?xml version="1.0" encoding="UTF-8" standalone="yes"?><Relationships xmlns="http://schemas.openxmlformats.org/package/2006/relationships"><Relationship Id="rId1" Type="http://schemas.openxmlformats.org/officeDocument/2006/relationships/drawing" Target="../drawings/drawing144.xml"/><Relationship Id="rId2" Type="http://schemas.openxmlformats.org/officeDocument/2006/relationships/printerSettings" Target="../printerSettings/printerSettings144.bin"/><Relationship Id="rIdvml" Type="http://schemas.openxmlformats.org/officeDocument/2006/relationships/vmlDrawing" Target="../drawings/vmlDrawing144.vml"/></Relationships>
</file>

<file path=xl/worksheets/_rels/sheet145.xml.rels><?xml version="1.0" encoding="UTF-8" standalone="yes"?><Relationships xmlns="http://schemas.openxmlformats.org/package/2006/relationships"><Relationship Id="rId1" Type="http://schemas.openxmlformats.org/officeDocument/2006/relationships/drawing" Target="../drawings/drawing145.xml"/><Relationship Id="rId2" Type="http://schemas.openxmlformats.org/officeDocument/2006/relationships/printerSettings" Target="../printerSettings/printerSettings145.bin"/><Relationship Id="rIdvml" Type="http://schemas.openxmlformats.org/officeDocument/2006/relationships/vmlDrawing" Target="../drawings/vmlDrawing145.vml"/></Relationships>
</file>

<file path=xl/worksheets/_rels/sheet146.xml.rels><?xml version="1.0" encoding="UTF-8" standalone="yes"?><Relationships xmlns="http://schemas.openxmlformats.org/package/2006/relationships"><Relationship Id="rId1" Type="http://schemas.openxmlformats.org/officeDocument/2006/relationships/drawing" Target="../drawings/drawing146.xml"/><Relationship Id="rId2" Type="http://schemas.openxmlformats.org/officeDocument/2006/relationships/printerSettings" Target="../printerSettings/printerSettings146.bin"/><Relationship Id="rIdvml" Type="http://schemas.openxmlformats.org/officeDocument/2006/relationships/vmlDrawing" Target="../drawings/vmlDrawing146.vml"/></Relationships>
</file>

<file path=xl/worksheets/_rels/sheet147.xml.rels><?xml version="1.0" encoding="UTF-8" standalone="yes"?><Relationships xmlns="http://schemas.openxmlformats.org/package/2006/relationships"><Relationship Id="rId1" Type="http://schemas.openxmlformats.org/officeDocument/2006/relationships/drawing" Target="../drawings/drawing147.xml"/><Relationship Id="rId2" Type="http://schemas.openxmlformats.org/officeDocument/2006/relationships/printerSettings" Target="../printerSettings/printerSettings147.bin"/><Relationship Id="rIdvml" Type="http://schemas.openxmlformats.org/officeDocument/2006/relationships/vmlDrawing" Target="../drawings/vmlDrawing147.vml"/></Relationships>
</file>

<file path=xl/worksheets/_rels/sheet148.xml.rels><?xml version="1.0" encoding="UTF-8" standalone="yes"?><Relationships xmlns="http://schemas.openxmlformats.org/package/2006/relationships"><Relationship Id="rId1" Type="http://schemas.openxmlformats.org/officeDocument/2006/relationships/drawing" Target="../drawings/drawing148.xml"/><Relationship Id="rId2" Type="http://schemas.openxmlformats.org/officeDocument/2006/relationships/printerSettings" Target="../printerSettings/printerSettings148.bin"/><Relationship Id="rIdvml" Type="http://schemas.openxmlformats.org/officeDocument/2006/relationships/vmlDrawing" Target="../drawings/vmlDrawing148.vml"/></Relationships>
</file>

<file path=xl/worksheets/_rels/sheet149.xml.rels><?xml version="1.0" encoding="UTF-8" standalone="yes"?><Relationships xmlns="http://schemas.openxmlformats.org/package/2006/relationships"><Relationship Id="rId1" Type="http://schemas.openxmlformats.org/officeDocument/2006/relationships/drawing" Target="../drawings/drawing149.xml"/><Relationship Id="rId2" Type="http://schemas.openxmlformats.org/officeDocument/2006/relationships/printerSettings" Target="../printerSettings/printerSettings149.bin"/><Relationship Id="rIdvml" Type="http://schemas.openxmlformats.org/officeDocument/2006/relationships/vmlDrawing" Target="../drawings/vmlDrawing149.vml"/></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Relationship Id="rId2" Type="http://schemas.openxmlformats.org/officeDocument/2006/relationships/printerSettings" Target="../printerSettings/printerSettings15.bin"/><Relationship Id="rIdvml" Type="http://schemas.openxmlformats.org/officeDocument/2006/relationships/vmlDrawing" Target="../drawings/vmlDrawing15.vml"/></Relationships>
</file>

<file path=xl/worksheets/_rels/sheet150.xml.rels><?xml version="1.0" encoding="UTF-8" standalone="yes"?><Relationships xmlns="http://schemas.openxmlformats.org/package/2006/relationships"><Relationship Id="rId1" Type="http://schemas.openxmlformats.org/officeDocument/2006/relationships/drawing" Target="../drawings/drawing150.xml"/><Relationship Id="rId2" Type="http://schemas.openxmlformats.org/officeDocument/2006/relationships/printerSettings" Target="../printerSettings/printerSettings150.bin"/><Relationship Id="rIdvml" Type="http://schemas.openxmlformats.org/officeDocument/2006/relationships/vmlDrawing" Target="../drawings/vmlDrawing150.vml"/></Relationships>
</file>

<file path=xl/worksheets/_rels/sheet151.xml.rels><?xml version="1.0" encoding="UTF-8" standalone="yes"?><Relationships xmlns="http://schemas.openxmlformats.org/package/2006/relationships"><Relationship Id="rId1" Type="http://schemas.openxmlformats.org/officeDocument/2006/relationships/drawing" Target="../drawings/drawing151.xml"/><Relationship Id="rId2" Type="http://schemas.openxmlformats.org/officeDocument/2006/relationships/printerSettings" Target="../printerSettings/printerSettings151.bin"/><Relationship Id="rIdvml" Type="http://schemas.openxmlformats.org/officeDocument/2006/relationships/vmlDrawing" Target="../drawings/vmlDrawing151.vml"/></Relationships>
</file>

<file path=xl/worksheets/_rels/sheet152.xml.rels><?xml version="1.0" encoding="UTF-8" standalone="yes"?><Relationships xmlns="http://schemas.openxmlformats.org/package/2006/relationships"><Relationship Id="rId1" Type="http://schemas.openxmlformats.org/officeDocument/2006/relationships/drawing" Target="../drawings/drawing152.xml"/><Relationship Id="rId2" Type="http://schemas.openxmlformats.org/officeDocument/2006/relationships/printerSettings" Target="../printerSettings/printerSettings152.bin"/><Relationship Id="rIdvml" Type="http://schemas.openxmlformats.org/officeDocument/2006/relationships/vmlDrawing" Target="../drawings/vmlDrawing152.vml"/></Relationships>
</file>

<file path=xl/worksheets/_rels/sheet153.xml.rels><?xml version="1.0" encoding="UTF-8" standalone="yes"?><Relationships xmlns="http://schemas.openxmlformats.org/package/2006/relationships"><Relationship Id="rId1" Type="http://schemas.openxmlformats.org/officeDocument/2006/relationships/drawing" Target="../drawings/drawing153.xml"/><Relationship Id="rId2" Type="http://schemas.openxmlformats.org/officeDocument/2006/relationships/printerSettings" Target="../printerSettings/printerSettings153.bin"/><Relationship Id="rIdvml" Type="http://schemas.openxmlformats.org/officeDocument/2006/relationships/vmlDrawing" Target="../drawings/vmlDrawing153.vml"/></Relationships>
</file>

<file path=xl/worksheets/_rels/sheet154.xml.rels><?xml version="1.0" encoding="UTF-8" standalone="yes"?><Relationships xmlns="http://schemas.openxmlformats.org/package/2006/relationships"><Relationship Id="rId1" Type="http://schemas.openxmlformats.org/officeDocument/2006/relationships/drawing" Target="../drawings/drawing154.xml"/><Relationship Id="rId2" Type="http://schemas.openxmlformats.org/officeDocument/2006/relationships/printerSettings" Target="../printerSettings/printerSettings154.bin"/><Relationship Id="rIdvml" Type="http://schemas.openxmlformats.org/officeDocument/2006/relationships/vmlDrawing" Target="../drawings/vmlDrawing154.vml"/></Relationships>
</file>

<file path=xl/worksheets/_rels/sheet155.xml.rels><?xml version="1.0" encoding="UTF-8" standalone="yes"?><Relationships xmlns="http://schemas.openxmlformats.org/package/2006/relationships"><Relationship Id="rId1" Type="http://schemas.openxmlformats.org/officeDocument/2006/relationships/drawing" Target="../drawings/drawing155.xml"/><Relationship Id="rId2" Type="http://schemas.openxmlformats.org/officeDocument/2006/relationships/printerSettings" Target="../printerSettings/printerSettings155.bin"/><Relationship Id="rIdvml" Type="http://schemas.openxmlformats.org/officeDocument/2006/relationships/vmlDrawing" Target="../drawings/vmlDrawing155.vml"/></Relationships>
</file>

<file path=xl/worksheets/_rels/sheet156.xml.rels><?xml version="1.0" encoding="UTF-8" standalone="yes"?><Relationships xmlns="http://schemas.openxmlformats.org/package/2006/relationships"><Relationship Id="rId1" Type="http://schemas.openxmlformats.org/officeDocument/2006/relationships/drawing" Target="../drawings/drawing156.xml"/><Relationship Id="rId2" Type="http://schemas.openxmlformats.org/officeDocument/2006/relationships/printerSettings" Target="../printerSettings/printerSettings156.bin"/><Relationship Id="rIdvml" Type="http://schemas.openxmlformats.org/officeDocument/2006/relationships/vmlDrawing" Target="../drawings/vmlDrawing156.vml"/></Relationships>
</file>

<file path=xl/worksheets/_rels/sheet157.xml.rels><?xml version="1.0" encoding="UTF-8" standalone="yes"?><Relationships xmlns="http://schemas.openxmlformats.org/package/2006/relationships"><Relationship Id="rId1" Type="http://schemas.openxmlformats.org/officeDocument/2006/relationships/drawing" Target="../drawings/drawing157.xml"/><Relationship Id="rId2" Type="http://schemas.openxmlformats.org/officeDocument/2006/relationships/printerSettings" Target="../printerSettings/printerSettings157.bin"/><Relationship Id="rIdvml" Type="http://schemas.openxmlformats.org/officeDocument/2006/relationships/vmlDrawing" Target="../drawings/vmlDrawing157.vml"/></Relationships>
</file>

<file path=xl/worksheets/_rels/sheet158.xml.rels><?xml version="1.0" encoding="UTF-8" standalone="yes"?><Relationships xmlns="http://schemas.openxmlformats.org/package/2006/relationships"><Relationship Id="rId1" Type="http://schemas.openxmlformats.org/officeDocument/2006/relationships/drawing" Target="../drawings/drawing158.xml"/><Relationship Id="rId2" Type="http://schemas.openxmlformats.org/officeDocument/2006/relationships/printerSettings" Target="../printerSettings/printerSettings158.bin"/><Relationship Id="rIdvml" Type="http://schemas.openxmlformats.org/officeDocument/2006/relationships/vmlDrawing" Target="../drawings/vmlDrawing158.vml"/></Relationships>
</file>

<file path=xl/worksheets/_rels/sheet159.xml.rels><?xml version="1.0" encoding="UTF-8" standalone="yes"?><Relationships xmlns="http://schemas.openxmlformats.org/package/2006/relationships"><Relationship Id="rId1" Type="http://schemas.openxmlformats.org/officeDocument/2006/relationships/drawing" Target="../drawings/drawing159.xml"/><Relationship Id="rId2" Type="http://schemas.openxmlformats.org/officeDocument/2006/relationships/printerSettings" Target="../printerSettings/printerSettings159.bin"/><Relationship Id="rIdvml" Type="http://schemas.openxmlformats.org/officeDocument/2006/relationships/vmlDrawing" Target="../drawings/vmlDrawing159.vml"/></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Relationship Id="rId2" Type="http://schemas.openxmlformats.org/officeDocument/2006/relationships/printerSettings" Target="../printerSettings/printerSettings16.bin"/><Relationship Id="rIdvml" Type="http://schemas.openxmlformats.org/officeDocument/2006/relationships/vmlDrawing" Target="../drawings/vmlDrawing16.vml"/></Relationships>
</file>

<file path=xl/worksheets/_rels/sheet160.xml.rels><?xml version="1.0" encoding="UTF-8" standalone="yes"?><Relationships xmlns="http://schemas.openxmlformats.org/package/2006/relationships"><Relationship Id="rId1" Type="http://schemas.openxmlformats.org/officeDocument/2006/relationships/drawing" Target="../drawings/drawing160.xml"/><Relationship Id="rId2" Type="http://schemas.openxmlformats.org/officeDocument/2006/relationships/printerSettings" Target="../printerSettings/printerSettings160.bin"/><Relationship Id="rIdvml" Type="http://schemas.openxmlformats.org/officeDocument/2006/relationships/vmlDrawing" Target="../drawings/vmlDrawing160.vml"/></Relationships>
</file>

<file path=xl/worksheets/_rels/sheet161.xml.rels><?xml version="1.0" encoding="UTF-8" standalone="yes"?><Relationships xmlns="http://schemas.openxmlformats.org/package/2006/relationships"><Relationship Id="rId1" Type="http://schemas.openxmlformats.org/officeDocument/2006/relationships/drawing" Target="../drawings/drawing161.xml"/><Relationship Id="rId2" Type="http://schemas.openxmlformats.org/officeDocument/2006/relationships/printerSettings" Target="../printerSettings/printerSettings161.bin"/><Relationship Id="rIdvml" Type="http://schemas.openxmlformats.org/officeDocument/2006/relationships/vmlDrawing" Target="../drawings/vmlDrawing161.vml"/></Relationships>
</file>

<file path=xl/worksheets/_rels/sheet162.xml.rels><?xml version="1.0" encoding="UTF-8" standalone="yes"?><Relationships xmlns="http://schemas.openxmlformats.org/package/2006/relationships"><Relationship Id="rId1" Type="http://schemas.openxmlformats.org/officeDocument/2006/relationships/drawing" Target="../drawings/drawing162.xml"/><Relationship Id="rId2" Type="http://schemas.openxmlformats.org/officeDocument/2006/relationships/printerSettings" Target="../printerSettings/printerSettings162.bin"/><Relationship Id="rIdvml" Type="http://schemas.openxmlformats.org/officeDocument/2006/relationships/vmlDrawing" Target="../drawings/vmlDrawing162.vml"/></Relationships>
</file>

<file path=xl/worksheets/_rels/sheet163.xml.rels><?xml version="1.0" encoding="UTF-8" standalone="yes"?><Relationships xmlns="http://schemas.openxmlformats.org/package/2006/relationships"><Relationship Id="rId1" Type="http://schemas.openxmlformats.org/officeDocument/2006/relationships/drawing" Target="../drawings/drawing163.xml"/><Relationship Id="rId2" Type="http://schemas.openxmlformats.org/officeDocument/2006/relationships/printerSettings" Target="../printerSettings/printerSettings163.bin"/><Relationship Id="rIdvml" Type="http://schemas.openxmlformats.org/officeDocument/2006/relationships/vmlDrawing" Target="../drawings/vmlDrawing163.vml"/></Relationships>
</file>

<file path=xl/worksheets/_rels/sheet164.xml.rels><?xml version="1.0" encoding="UTF-8" standalone="yes"?><Relationships xmlns="http://schemas.openxmlformats.org/package/2006/relationships"><Relationship Id="rId1" Type="http://schemas.openxmlformats.org/officeDocument/2006/relationships/drawing" Target="../drawings/drawing164.xml"/><Relationship Id="rId2" Type="http://schemas.openxmlformats.org/officeDocument/2006/relationships/printerSettings" Target="../printerSettings/printerSettings164.bin"/><Relationship Id="rIdvml" Type="http://schemas.openxmlformats.org/officeDocument/2006/relationships/vmlDrawing" Target="../drawings/vmlDrawing164.vml"/></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Relationship Id="rId2" Type="http://schemas.openxmlformats.org/officeDocument/2006/relationships/printerSettings" Target="../printerSettings/printerSettings17.bin"/><Relationship Id="rIdvml" Type="http://schemas.openxmlformats.org/officeDocument/2006/relationships/vmlDrawing" Target="../drawings/vmlDrawing17.vml"/></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Relationship Id="rId2" Type="http://schemas.openxmlformats.org/officeDocument/2006/relationships/printerSettings" Target="../printerSettings/printerSettings18.bin"/><Relationship Id="rIdvml" Type="http://schemas.openxmlformats.org/officeDocument/2006/relationships/vmlDrawing" Target="../drawings/vmlDrawing18.vml"/></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9.xml"/><Relationship Id="rId2" Type="http://schemas.openxmlformats.org/officeDocument/2006/relationships/printerSettings" Target="../printerSettings/printerSettings19.bin"/><Relationship Id="rIdvml" Type="http://schemas.openxmlformats.org/officeDocument/2006/relationships/vmlDrawing" Target="../drawings/vmlDrawing19.v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printerSettings" Target="../printerSettings/printerSettings2.bin"/><Relationship Id="rIdvml" Type="http://schemas.openxmlformats.org/officeDocument/2006/relationships/vmlDrawing" Target="../drawings/vmlDrawing2.vml"/></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20.xml"/><Relationship Id="rId2" Type="http://schemas.openxmlformats.org/officeDocument/2006/relationships/printerSettings" Target="../printerSettings/printerSettings20.bin"/><Relationship Id="rIdvml" Type="http://schemas.openxmlformats.org/officeDocument/2006/relationships/vmlDrawing" Target="../drawings/vmlDrawing20.vml"/></Relationships>
</file>

<file path=xl/worksheets/_rels/sheet21.xml.rels><?xml version="1.0" encoding="UTF-8" standalone="yes"?><Relationships xmlns="http://schemas.openxmlformats.org/package/2006/relationships"><Relationship Id="rId1" Type="http://schemas.openxmlformats.org/officeDocument/2006/relationships/drawing" Target="../drawings/drawing21.xml"/><Relationship Id="rId2" Type="http://schemas.openxmlformats.org/officeDocument/2006/relationships/printerSettings" Target="../printerSettings/printerSettings21.bin"/><Relationship Id="rIdvml" Type="http://schemas.openxmlformats.org/officeDocument/2006/relationships/vmlDrawing" Target="../drawings/vmlDrawing21.vml"/></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22.xml"/><Relationship Id="rId2" Type="http://schemas.openxmlformats.org/officeDocument/2006/relationships/printerSettings" Target="../printerSettings/printerSettings22.bin"/><Relationship Id="rIdvml" Type="http://schemas.openxmlformats.org/officeDocument/2006/relationships/vmlDrawing" Target="../drawings/vmlDrawing22.vml"/></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23.xml"/><Relationship Id="rId2" Type="http://schemas.openxmlformats.org/officeDocument/2006/relationships/printerSettings" Target="../printerSettings/printerSettings23.bin"/><Relationship Id="rIdvml" Type="http://schemas.openxmlformats.org/officeDocument/2006/relationships/vmlDrawing" Target="../drawings/vmlDrawing23.vml"/></Relationships>
</file>

<file path=xl/worksheets/_rels/sheet24.xml.rels><?xml version="1.0" encoding="UTF-8" standalone="yes"?><Relationships xmlns="http://schemas.openxmlformats.org/package/2006/relationships"><Relationship Id="rId1" Type="http://schemas.openxmlformats.org/officeDocument/2006/relationships/drawing" Target="../drawings/drawing24.xml"/><Relationship Id="rId2" Type="http://schemas.openxmlformats.org/officeDocument/2006/relationships/printerSettings" Target="../printerSettings/printerSettings24.bin"/><Relationship Id="rIdvml" Type="http://schemas.openxmlformats.org/officeDocument/2006/relationships/vmlDrawing" Target="../drawings/vmlDrawing24.vml"/></Relationships>
</file>

<file path=xl/worksheets/_rels/sheet25.xml.rels><?xml version="1.0" encoding="UTF-8" standalone="yes"?><Relationships xmlns="http://schemas.openxmlformats.org/package/2006/relationships"><Relationship Id="rId1" Type="http://schemas.openxmlformats.org/officeDocument/2006/relationships/drawing" Target="../drawings/drawing25.xml"/><Relationship Id="rId2" Type="http://schemas.openxmlformats.org/officeDocument/2006/relationships/printerSettings" Target="../printerSettings/printerSettings25.bin"/><Relationship Id="rIdvml" Type="http://schemas.openxmlformats.org/officeDocument/2006/relationships/vmlDrawing" Target="../drawings/vmlDrawing25.vml"/></Relationships>
</file>

<file path=xl/worksheets/_rels/sheet26.xml.rels><?xml version="1.0" encoding="UTF-8" standalone="yes"?><Relationships xmlns="http://schemas.openxmlformats.org/package/2006/relationships"><Relationship Id="rId1" Type="http://schemas.openxmlformats.org/officeDocument/2006/relationships/drawing" Target="../drawings/drawing26.xml"/><Relationship Id="rId2" Type="http://schemas.openxmlformats.org/officeDocument/2006/relationships/printerSettings" Target="../printerSettings/printerSettings26.bin"/><Relationship Id="rIdvml" Type="http://schemas.openxmlformats.org/officeDocument/2006/relationships/vmlDrawing" Target="../drawings/vmlDrawing26.vml"/></Relationships>
</file>

<file path=xl/worksheets/_rels/sheet27.xml.rels><?xml version="1.0" encoding="UTF-8" standalone="yes"?><Relationships xmlns="http://schemas.openxmlformats.org/package/2006/relationships"><Relationship Id="rId1" Type="http://schemas.openxmlformats.org/officeDocument/2006/relationships/drawing" Target="../drawings/drawing27.xml"/><Relationship Id="rId2" Type="http://schemas.openxmlformats.org/officeDocument/2006/relationships/printerSettings" Target="../printerSettings/printerSettings27.bin"/><Relationship Id="rIdvml" Type="http://schemas.openxmlformats.org/officeDocument/2006/relationships/vmlDrawing" Target="../drawings/vmlDrawing27.vml"/></Relationships>
</file>

<file path=xl/worksheets/_rels/sheet28.xml.rels><?xml version="1.0" encoding="UTF-8" standalone="yes"?><Relationships xmlns="http://schemas.openxmlformats.org/package/2006/relationships"><Relationship Id="rId1" Type="http://schemas.openxmlformats.org/officeDocument/2006/relationships/drawing" Target="../drawings/drawing28.xml"/><Relationship Id="rId2" Type="http://schemas.openxmlformats.org/officeDocument/2006/relationships/printerSettings" Target="../printerSettings/printerSettings28.bin"/><Relationship Id="rIdvml" Type="http://schemas.openxmlformats.org/officeDocument/2006/relationships/vmlDrawing" Target="../drawings/vmlDrawing28.vml"/></Relationships>
</file>

<file path=xl/worksheets/_rels/sheet29.xml.rels><?xml version="1.0" encoding="UTF-8" standalone="yes"?><Relationships xmlns="http://schemas.openxmlformats.org/package/2006/relationships"><Relationship Id="rId1" Type="http://schemas.openxmlformats.org/officeDocument/2006/relationships/drawing" Target="../drawings/drawing29.xml"/><Relationship Id="rId2" Type="http://schemas.openxmlformats.org/officeDocument/2006/relationships/printerSettings" Target="../printerSettings/printerSettings29.bin"/><Relationship Id="rIdvml" Type="http://schemas.openxmlformats.org/officeDocument/2006/relationships/vmlDrawing" Target="../drawings/vmlDrawing29.v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Relationship Id="rId2" Type="http://schemas.openxmlformats.org/officeDocument/2006/relationships/printerSettings" Target="../printerSettings/printerSettings3.bin"/><Relationship Id="rIdvml" Type="http://schemas.openxmlformats.org/officeDocument/2006/relationships/vmlDrawing" Target="../drawings/vmlDrawing3.vml"/></Relationships>
</file>

<file path=xl/worksheets/_rels/sheet30.xml.rels><?xml version="1.0" encoding="UTF-8" standalone="yes"?><Relationships xmlns="http://schemas.openxmlformats.org/package/2006/relationships"><Relationship Id="rId1" Type="http://schemas.openxmlformats.org/officeDocument/2006/relationships/drawing" Target="../drawings/drawing30.xml"/><Relationship Id="rId2" Type="http://schemas.openxmlformats.org/officeDocument/2006/relationships/printerSettings" Target="../printerSettings/printerSettings30.bin"/><Relationship Id="rIdvml" Type="http://schemas.openxmlformats.org/officeDocument/2006/relationships/vmlDrawing" Target="../drawings/vmlDrawing30.vml"/></Relationships>
</file>

<file path=xl/worksheets/_rels/sheet31.xml.rels><?xml version="1.0" encoding="UTF-8" standalone="yes"?><Relationships xmlns="http://schemas.openxmlformats.org/package/2006/relationships"><Relationship Id="rId1" Type="http://schemas.openxmlformats.org/officeDocument/2006/relationships/drawing" Target="../drawings/drawing31.xml"/><Relationship Id="rId2" Type="http://schemas.openxmlformats.org/officeDocument/2006/relationships/printerSettings" Target="../printerSettings/printerSettings31.bin"/><Relationship Id="rIdvml" Type="http://schemas.openxmlformats.org/officeDocument/2006/relationships/vmlDrawing" Target="../drawings/vmlDrawing31.vml"/></Relationships>
</file>

<file path=xl/worksheets/_rels/sheet32.xml.rels><?xml version="1.0" encoding="UTF-8" standalone="yes"?><Relationships xmlns="http://schemas.openxmlformats.org/package/2006/relationships"><Relationship Id="rId1" Type="http://schemas.openxmlformats.org/officeDocument/2006/relationships/drawing" Target="../drawings/drawing32.xml"/><Relationship Id="rId2" Type="http://schemas.openxmlformats.org/officeDocument/2006/relationships/printerSettings" Target="../printerSettings/printerSettings32.bin"/><Relationship Id="rIdvml" Type="http://schemas.openxmlformats.org/officeDocument/2006/relationships/vmlDrawing" Target="../drawings/vmlDrawing32.vml"/></Relationships>
</file>

<file path=xl/worksheets/_rels/sheet33.xml.rels><?xml version="1.0" encoding="UTF-8" standalone="yes"?><Relationships xmlns="http://schemas.openxmlformats.org/package/2006/relationships"><Relationship Id="rId1" Type="http://schemas.openxmlformats.org/officeDocument/2006/relationships/drawing" Target="../drawings/drawing33.xml"/><Relationship Id="rId2" Type="http://schemas.openxmlformats.org/officeDocument/2006/relationships/printerSettings" Target="../printerSettings/printerSettings33.bin"/><Relationship Id="rIdvml" Type="http://schemas.openxmlformats.org/officeDocument/2006/relationships/vmlDrawing" Target="../drawings/vmlDrawing33.vml"/></Relationships>
</file>

<file path=xl/worksheets/_rels/sheet34.xml.rels><?xml version="1.0" encoding="UTF-8" standalone="yes"?><Relationships xmlns="http://schemas.openxmlformats.org/package/2006/relationships"><Relationship Id="rId1" Type="http://schemas.openxmlformats.org/officeDocument/2006/relationships/drawing" Target="../drawings/drawing34.xml"/><Relationship Id="rId2" Type="http://schemas.openxmlformats.org/officeDocument/2006/relationships/printerSettings" Target="../printerSettings/printerSettings34.bin"/><Relationship Id="rIdvml" Type="http://schemas.openxmlformats.org/officeDocument/2006/relationships/vmlDrawing" Target="../drawings/vmlDrawing34.vml"/></Relationships>
</file>

<file path=xl/worksheets/_rels/sheet35.xml.rels><?xml version="1.0" encoding="UTF-8" standalone="yes"?><Relationships xmlns="http://schemas.openxmlformats.org/package/2006/relationships"><Relationship Id="rId1" Type="http://schemas.openxmlformats.org/officeDocument/2006/relationships/drawing" Target="../drawings/drawing35.xml"/><Relationship Id="rId2" Type="http://schemas.openxmlformats.org/officeDocument/2006/relationships/printerSettings" Target="../printerSettings/printerSettings35.bin"/><Relationship Id="rIdvml" Type="http://schemas.openxmlformats.org/officeDocument/2006/relationships/vmlDrawing" Target="../drawings/vmlDrawing35.vml"/></Relationships>
</file>

<file path=xl/worksheets/_rels/sheet36.xml.rels><?xml version="1.0" encoding="UTF-8" standalone="yes"?><Relationships xmlns="http://schemas.openxmlformats.org/package/2006/relationships"><Relationship Id="rId1" Type="http://schemas.openxmlformats.org/officeDocument/2006/relationships/drawing" Target="../drawings/drawing36.xml"/><Relationship Id="rId2" Type="http://schemas.openxmlformats.org/officeDocument/2006/relationships/printerSettings" Target="../printerSettings/printerSettings36.bin"/><Relationship Id="rIdvml" Type="http://schemas.openxmlformats.org/officeDocument/2006/relationships/vmlDrawing" Target="../drawings/vmlDrawing36.vml"/></Relationships>
</file>

<file path=xl/worksheets/_rels/sheet37.xml.rels><?xml version="1.0" encoding="UTF-8" standalone="yes"?><Relationships xmlns="http://schemas.openxmlformats.org/package/2006/relationships"><Relationship Id="rId1" Type="http://schemas.openxmlformats.org/officeDocument/2006/relationships/drawing" Target="../drawings/drawing37.xml"/><Relationship Id="rId2" Type="http://schemas.openxmlformats.org/officeDocument/2006/relationships/printerSettings" Target="../printerSettings/printerSettings37.bin"/><Relationship Id="rIdvml" Type="http://schemas.openxmlformats.org/officeDocument/2006/relationships/vmlDrawing" Target="../drawings/vmlDrawing37.vml"/></Relationships>
</file>

<file path=xl/worksheets/_rels/sheet38.xml.rels><?xml version="1.0" encoding="UTF-8" standalone="yes"?><Relationships xmlns="http://schemas.openxmlformats.org/package/2006/relationships"><Relationship Id="rId1" Type="http://schemas.openxmlformats.org/officeDocument/2006/relationships/drawing" Target="../drawings/drawing38.xml"/><Relationship Id="rId2" Type="http://schemas.openxmlformats.org/officeDocument/2006/relationships/printerSettings" Target="../printerSettings/printerSettings38.bin"/><Relationship Id="rIdvml" Type="http://schemas.openxmlformats.org/officeDocument/2006/relationships/vmlDrawing" Target="../drawings/vmlDrawing38.vml"/></Relationships>
</file>

<file path=xl/worksheets/_rels/sheet39.xml.rels><?xml version="1.0" encoding="UTF-8" standalone="yes"?><Relationships xmlns="http://schemas.openxmlformats.org/package/2006/relationships"><Relationship Id="rId1" Type="http://schemas.openxmlformats.org/officeDocument/2006/relationships/drawing" Target="../drawings/drawing39.xml"/><Relationship Id="rId2" Type="http://schemas.openxmlformats.org/officeDocument/2006/relationships/printerSettings" Target="../printerSettings/printerSettings39.bin"/><Relationship Id="rIdvml" Type="http://schemas.openxmlformats.org/officeDocument/2006/relationships/vmlDrawing" Target="../drawings/vmlDrawing39.v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Relationship Id="rId2" Type="http://schemas.openxmlformats.org/officeDocument/2006/relationships/printerSettings" Target="../printerSettings/printerSettings4.bin"/><Relationship Id="rIdvml" Type="http://schemas.openxmlformats.org/officeDocument/2006/relationships/vmlDrawing" Target="../drawings/vmlDrawing4.vml"/></Relationships>
</file>

<file path=xl/worksheets/_rels/sheet40.xml.rels><?xml version="1.0" encoding="UTF-8" standalone="yes"?><Relationships xmlns="http://schemas.openxmlformats.org/package/2006/relationships"><Relationship Id="rId1" Type="http://schemas.openxmlformats.org/officeDocument/2006/relationships/drawing" Target="../drawings/drawing40.xml"/><Relationship Id="rId2" Type="http://schemas.openxmlformats.org/officeDocument/2006/relationships/printerSettings" Target="../printerSettings/printerSettings40.bin"/><Relationship Id="rIdvml" Type="http://schemas.openxmlformats.org/officeDocument/2006/relationships/vmlDrawing" Target="../drawings/vmlDrawing40.vml"/></Relationships>
</file>

<file path=xl/worksheets/_rels/sheet41.xml.rels><?xml version="1.0" encoding="UTF-8" standalone="yes"?><Relationships xmlns="http://schemas.openxmlformats.org/package/2006/relationships"><Relationship Id="rId1" Type="http://schemas.openxmlformats.org/officeDocument/2006/relationships/drawing" Target="../drawings/drawing41.xml"/><Relationship Id="rId2" Type="http://schemas.openxmlformats.org/officeDocument/2006/relationships/printerSettings" Target="../printerSettings/printerSettings41.bin"/><Relationship Id="rIdvml" Type="http://schemas.openxmlformats.org/officeDocument/2006/relationships/vmlDrawing" Target="../drawings/vmlDrawing41.vml"/></Relationships>
</file>

<file path=xl/worksheets/_rels/sheet42.xml.rels><?xml version="1.0" encoding="UTF-8" standalone="yes"?><Relationships xmlns="http://schemas.openxmlformats.org/package/2006/relationships"><Relationship Id="rId1" Type="http://schemas.openxmlformats.org/officeDocument/2006/relationships/drawing" Target="../drawings/drawing42.xml"/><Relationship Id="rId2" Type="http://schemas.openxmlformats.org/officeDocument/2006/relationships/printerSettings" Target="../printerSettings/printerSettings42.bin"/><Relationship Id="rIdvml" Type="http://schemas.openxmlformats.org/officeDocument/2006/relationships/vmlDrawing" Target="../drawings/vmlDrawing42.vml"/></Relationships>
</file>

<file path=xl/worksheets/_rels/sheet43.xml.rels><?xml version="1.0" encoding="UTF-8" standalone="yes"?><Relationships xmlns="http://schemas.openxmlformats.org/package/2006/relationships"><Relationship Id="rId1" Type="http://schemas.openxmlformats.org/officeDocument/2006/relationships/drawing" Target="../drawings/drawing43.xml"/><Relationship Id="rId2" Type="http://schemas.openxmlformats.org/officeDocument/2006/relationships/printerSettings" Target="../printerSettings/printerSettings43.bin"/><Relationship Id="rIdvml" Type="http://schemas.openxmlformats.org/officeDocument/2006/relationships/vmlDrawing" Target="../drawings/vmlDrawing43.vml"/></Relationships>
</file>

<file path=xl/worksheets/_rels/sheet44.xml.rels><?xml version="1.0" encoding="UTF-8" standalone="yes"?><Relationships xmlns="http://schemas.openxmlformats.org/package/2006/relationships"><Relationship Id="rId1" Type="http://schemas.openxmlformats.org/officeDocument/2006/relationships/drawing" Target="../drawings/drawing44.xml"/><Relationship Id="rId2" Type="http://schemas.openxmlformats.org/officeDocument/2006/relationships/printerSettings" Target="../printerSettings/printerSettings44.bin"/><Relationship Id="rIdvml" Type="http://schemas.openxmlformats.org/officeDocument/2006/relationships/vmlDrawing" Target="../drawings/vmlDrawing44.vml"/></Relationships>
</file>

<file path=xl/worksheets/_rels/sheet45.xml.rels><?xml version="1.0" encoding="UTF-8" standalone="yes"?><Relationships xmlns="http://schemas.openxmlformats.org/package/2006/relationships"><Relationship Id="rId1" Type="http://schemas.openxmlformats.org/officeDocument/2006/relationships/drawing" Target="../drawings/drawing45.xml"/><Relationship Id="rId2" Type="http://schemas.openxmlformats.org/officeDocument/2006/relationships/printerSettings" Target="../printerSettings/printerSettings45.bin"/><Relationship Id="rIdvml" Type="http://schemas.openxmlformats.org/officeDocument/2006/relationships/vmlDrawing" Target="../drawings/vmlDrawing45.vml"/></Relationships>
</file>

<file path=xl/worksheets/_rels/sheet46.xml.rels><?xml version="1.0" encoding="UTF-8" standalone="yes"?><Relationships xmlns="http://schemas.openxmlformats.org/package/2006/relationships"><Relationship Id="rId1" Type="http://schemas.openxmlformats.org/officeDocument/2006/relationships/drawing" Target="../drawings/drawing46.xml"/><Relationship Id="rId2" Type="http://schemas.openxmlformats.org/officeDocument/2006/relationships/printerSettings" Target="../printerSettings/printerSettings46.bin"/><Relationship Id="rIdvml" Type="http://schemas.openxmlformats.org/officeDocument/2006/relationships/vmlDrawing" Target="../drawings/vmlDrawing46.vml"/></Relationships>
</file>

<file path=xl/worksheets/_rels/sheet47.xml.rels><?xml version="1.0" encoding="UTF-8" standalone="yes"?><Relationships xmlns="http://schemas.openxmlformats.org/package/2006/relationships"><Relationship Id="rId1" Type="http://schemas.openxmlformats.org/officeDocument/2006/relationships/drawing" Target="../drawings/drawing47.xml"/><Relationship Id="rId2" Type="http://schemas.openxmlformats.org/officeDocument/2006/relationships/printerSettings" Target="../printerSettings/printerSettings47.bin"/><Relationship Id="rIdvml" Type="http://schemas.openxmlformats.org/officeDocument/2006/relationships/vmlDrawing" Target="../drawings/vmlDrawing47.vml"/></Relationships>
</file>

<file path=xl/worksheets/_rels/sheet48.xml.rels><?xml version="1.0" encoding="UTF-8" standalone="yes"?><Relationships xmlns="http://schemas.openxmlformats.org/package/2006/relationships"><Relationship Id="rId1" Type="http://schemas.openxmlformats.org/officeDocument/2006/relationships/drawing" Target="../drawings/drawing48.xml"/><Relationship Id="rId2" Type="http://schemas.openxmlformats.org/officeDocument/2006/relationships/printerSettings" Target="../printerSettings/printerSettings48.bin"/><Relationship Id="rIdvml" Type="http://schemas.openxmlformats.org/officeDocument/2006/relationships/vmlDrawing" Target="../drawings/vmlDrawing48.vml"/></Relationships>
</file>

<file path=xl/worksheets/_rels/sheet49.xml.rels><?xml version="1.0" encoding="UTF-8" standalone="yes"?><Relationships xmlns="http://schemas.openxmlformats.org/package/2006/relationships"><Relationship Id="rId1" Type="http://schemas.openxmlformats.org/officeDocument/2006/relationships/drawing" Target="../drawings/drawing49.xml"/><Relationship Id="rId2" Type="http://schemas.openxmlformats.org/officeDocument/2006/relationships/printerSettings" Target="../printerSettings/printerSettings49.bin"/><Relationship Id="rIdvml" Type="http://schemas.openxmlformats.org/officeDocument/2006/relationships/vmlDrawing" Target="../drawings/vmlDrawing49.vml"/></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Relationship Id="rId2" Type="http://schemas.openxmlformats.org/officeDocument/2006/relationships/printerSettings" Target="../printerSettings/printerSettings5.bin"/><Relationship Id="rIdvml" Type="http://schemas.openxmlformats.org/officeDocument/2006/relationships/vmlDrawing" Target="../drawings/vmlDrawing5.vml"/></Relationships>
</file>

<file path=xl/worksheets/_rels/sheet50.xml.rels><?xml version="1.0" encoding="UTF-8" standalone="yes"?><Relationships xmlns="http://schemas.openxmlformats.org/package/2006/relationships"><Relationship Id="rId1" Type="http://schemas.openxmlformats.org/officeDocument/2006/relationships/drawing" Target="../drawings/drawing50.xml"/><Relationship Id="rId2" Type="http://schemas.openxmlformats.org/officeDocument/2006/relationships/printerSettings" Target="../printerSettings/printerSettings50.bin"/><Relationship Id="rIdvml" Type="http://schemas.openxmlformats.org/officeDocument/2006/relationships/vmlDrawing" Target="../drawings/vmlDrawing50.vml"/></Relationships>
</file>

<file path=xl/worksheets/_rels/sheet51.xml.rels><?xml version="1.0" encoding="UTF-8" standalone="yes"?><Relationships xmlns="http://schemas.openxmlformats.org/package/2006/relationships"><Relationship Id="rId1" Type="http://schemas.openxmlformats.org/officeDocument/2006/relationships/drawing" Target="../drawings/drawing51.xml"/><Relationship Id="rId2" Type="http://schemas.openxmlformats.org/officeDocument/2006/relationships/printerSettings" Target="../printerSettings/printerSettings51.bin"/><Relationship Id="rIdvml" Type="http://schemas.openxmlformats.org/officeDocument/2006/relationships/vmlDrawing" Target="../drawings/vmlDrawing51.vml"/></Relationships>
</file>

<file path=xl/worksheets/_rels/sheet52.xml.rels><?xml version="1.0" encoding="UTF-8" standalone="yes"?><Relationships xmlns="http://schemas.openxmlformats.org/package/2006/relationships"><Relationship Id="rId1" Type="http://schemas.openxmlformats.org/officeDocument/2006/relationships/drawing" Target="../drawings/drawing52.xml"/><Relationship Id="rId2" Type="http://schemas.openxmlformats.org/officeDocument/2006/relationships/printerSettings" Target="../printerSettings/printerSettings52.bin"/><Relationship Id="rIdvml" Type="http://schemas.openxmlformats.org/officeDocument/2006/relationships/vmlDrawing" Target="../drawings/vmlDrawing52.vml"/></Relationships>
</file>

<file path=xl/worksheets/_rels/sheet53.xml.rels><?xml version="1.0" encoding="UTF-8" standalone="yes"?><Relationships xmlns="http://schemas.openxmlformats.org/package/2006/relationships"><Relationship Id="rId1" Type="http://schemas.openxmlformats.org/officeDocument/2006/relationships/drawing" Target="../drawings/drawing53.xml"/><Relationship Id="rId2" Type="http://schemas.openxmlformats.org/officeDocument/2006/relationships/printerSettings" Target="../printerSettings/printerSettings53.bin"/><Relationship Id="rIdvml" Type="http://schemas.openxmlformats.org/officeDocument/2006/relationships/vmlDrawing" Target="../drawings/vmlDrawing53.vml"/></Relationships>
</file>

<file path=xl/worksheets/_rels/sheet54.xml.rels><?xml version="1.0" encoding="UTF-8" standalone="yes"?><Relationships xmlns="http://schemas.openxmlformats.org/package/2006/relationships"><Relationship Id="rId1" Type="http://schemas.openxmlformats.org/officeDocument/2006/relationships/drawing" Target="../drawings/drawing54.xml"/><Relationship Id="rId2" Type="http://schemas.openxmlformats.org/officeDocument/2006/relationships/printerSettings" Target="../printerSettings/printerSettings54.bin"/><Relationship Id="rIdvml" Type="http://schemas.openxmlformats.org/officeDocument/2006/relationships/vmlDrawing" Target="../drawings/vmlDrawing54.vml"/></Relationships>
</file>

<file path=xl/worksheets/_rels/sheet55.xml.rels><?xml version="1.0" encoding="UTF-8" standalone="yes"?><Relationships xmlns="http://schemas.openxmlformats.org/package/2006/relationships"><Relationship Id="rId1" Type="http://schemas.openxmlformats.org/officeDocument/2006/relationships/drawing" Target="../drawings/drawing55.xml"/><Relationship Id="rId2" Type="http://schemas.openxmlformats.org/officeDocument/2006/relationships/printerSettings" Target="../printerSettings/printerSettings55.bin"/><Relationship Id="rIdvml" Type="http://schemas.openxmlformats.org/officeDocument/2006/relationships/vmlDrawing" Target="../drawings/vmlDrawing55.vml"/></Relationships>
</file>

<file path=xl/worksheets/_rels/sheet56.xml.rels><?xml version="1.0" encoding="UTF-8" standalone="yes"?><Relationships xmlns="http://schemas.openxmlformats.org/package/2006/relationships"><Relationship Id="rId1" Type="http://schemas.openxmlformats.org/officeDocument/2006/relationships/drawing" Target="../drawings/drawing56.xml"/><Relationship Id="rId2" Type="http://schemas.openxmlformats.org/officeDocument/2006/relationships/printerSettings" Target="../printerSettings/printerSettings56.bin"/><Relationship Id="rIdvml" Type="http://schemas.openxmlformats.org/officeDocument/2006/relationships/vmlDrawing" Target="../drawings/vmlDrawing56.vml"/></Relationships>
</file>

<file path=xl/worksheets/_rels/sheet57.xml.rels><?xml version="1.0" encoding="UTF-8" standalone="yes"?><Relationships xmlns="http://schemas.openxmlformats.org/package/2006/relationships"><Relationship Id="rId1" Type="http://schemas.openxmlformats.org/officeDocument/2006/relationships/drawing" Target="../drawings/drawing57.xml"/><Relationship Id="rId2" Type="http://schemas.openxmlformats.org/officeDocument/2006/relationships/printerSettings" Target="../printerSettings/printerSettings57.bin"/><Relationship Id="rIdvml" Type="http://schemas.openxmlformats.org/officeDocument/2006/relationships/vmlDrawing" Target="../drawings/vmlDrawing57.vml"/></Relationships>
</file>

<file path=xl/worksheets/_rels/sheet58.xml.rels><?xml version="1.0" encoding="UTF-8" standalone="yes"?><Relationships xmlns="http://schemas.openxmlformats.org/package/2006/relationships"><Relationship Id="rId1" Type="http://schemas.openxmlformats.org/officeDocument/2006/relationships/drawing" Target="../drawings/drawing58.xml"/><Relationship Id="rId2" Type="http://schemas.openxmlformats.org/officeDocument/2006/relationships/printerSettings" Target="../printerSettings/printerSettings58.bin"/><Relationship Id="rIdvml" Type="http://schemas.openxmlformats.org/officeDocument/2006/relationships/vmlDrawing" Target="../drawings/vmlDrawing58.vml"/></Relationships>
</file>

<file path=xl/worksheets/_rels/sheet59.xml.rels><?xml version="1.0" encoding="UTF-8" standalone="yes"?><Relationships xmlns="http://schemas.openxmlformats.org/package/2006/relationships"><Relationship Id="rId1" Type="http://schemas.openxmlformats.org/officeDocument/2006/relationships/drawing" Target="../drawings/drawing59.xml"/><Relationship Id="rId2" Type="http://schemas.openxmlformats.org/officeDocument/2006/relationships/printerSettings" Target="../printerSettings/printerSettings59.bin"/><Relationship Id="rIdvml" Type="http://schemas.openxmlformats.org/officeDocument/2006/relationships/vmlDrawing" Target="../drawings/vmlDrawing59.vml"/></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Relationship Id="rId2" Type="http://schemas.openxmlformats.org/officeDocument/2006/relationships/printerSettings" Target="../printerSettings/printerSettings6.bin"/><Relationship Id="rIdvml" Type="http://schemas.openxmlformats.org/officeDocument/2006/relationships/vmlDrawing" Target="../drawings/vmlDrawing6.vml"/></Relationships>
</file>

<file path=xl/worksheets/_rels/sheet60.xml.rels><?xml version="1.0" encoding="UTF-8" standalone="yes"?><Relationships xmlns="http://schemas.openxmlformats.org/package/2006/relationships"><Relationship Id="rId1" Type="http://schemas.openxmlformats.org/officeDocument/2006/relationships/drawing" Target="../drawings/drawing60.xml"/><Relationship Id="rId2" Type="http://schemas.openxmlformats.org/officeDocument/2006/relationships/printerSettings" Target="../printerSettings/printerSettings60.bin"/><Relationship Id="rIdvml" Type="http://schemas.openxmlformats.org/officeDocument/2006/relationships/vmlDrawing" Target="../drawings/vmlDrawing60.vml"/></Relationships>
</file>

<file path=xl/worksheets/_rels/sheet61.xml.rels><?xml version="1.0" encoding="UTF-8" standalone="yes"?><Relationships xmlns="http://schemas.openxmlformats.org/package/2006/relationships"><Relationship Id="rId1" Type="http://schemas.openxmlformats.org/officeDocument/2006/relationships/drawing" Target="../drawings/drawing61.xml"/><Relationship Id="rId2" Type="http://schemas.openxmlformats.org/officeDocument/2006/relationships/printerSettings" Target="../printerSettings/printerSettings61.bin"/><Relationship Id="rIdvml" Type="http://schemas.openxmlformats.org/officeDocument/2006/relationships/vmlDrawing" Target="../drawings/vmlDrawing61.vml"/></Relationships>
</file>

<file path=xl/worksheets/_rels/sheet62.xml.rels><?xml version="1.0" encoding="UTF-8" standalone="yes"?><Relationships xmlns="http://schemas.openxmlformats.org/package/2006/relationships"><Relationship Id="rId1" Type="http://schemas.openxmlformats.org/officeDocument/2006/relationships/drawing" Target="../drawings/drawing62.xml"/><Relationship Id="rId2" Type="http://schemas.openxmlformats.org/officeDocument/2006/relationships/printerSettings" Target="../printerSettings/printerSettings62.bin"/><Relationship Id="rIdvml" Type="http://schemas.openxmlformats.org/officeDocument/2006/relationships/vmlDrawing" Target="../drawings/vmlDrawing62.vml"/></Relationships>
</file>

<file path=xl/worksheets/_rels/sheet63.xml.rels><?xml version="1.0" encoding="UTF-8" standalone="yes"?><Relationships xmlns="http://schemas.openxmlformats.org/package/2006/relationships"><Relationship Id="rId1" Type="http://schemas.openxmlformats.org/officeDocument/2006/relationships/drawing" Target="../drawings/drawing63.xml"/><Relationship Id="rId2" Type="http://schemas.openxmlformats.org/officeDocument/2006/relationships/printerSettings" Target="../printerSettings/printerSettings63.bin"/><Relationship Id="rIdvml" Type="http://schemas.openxmlformats.org/officeDocument/2006/relationships/vmlDrawing" Target="../drawings/vmlDrawing63.vml"/></Relationships>
</file>

<file path=xl/worksheets/_rels/sheet64.xml.rels><?xml version="1.0" encoding="UTF-8" standalone="yes"?><Relationships xmlns="http://schemas.openxmlformats.org/package/2006/relationships"><Relationship Id="rId1" Type="http://schemas.openxmlformats.org/officeDocument/2006/relationships/drawing" Target="../drawings/drawing64.xml"/><Relationship Id="rId2" Type="http://schemas.openxmlformats.org/officeDocument/2006/relationships/printerSettings" Target="../printerSettings/printerSettings64.bin"/><Relationship Id="rIdvml" Type="http://schemas.openxmlformats.org/officeDocument/2006/relationships/vmlDrawing" Target="../drawings/vmlDrawing64.vml"/></Relationships>
</file>

<file path=xl/worksheets/_rels/sheet65.xml.rels><?xml version="1.0" encoding="UTF-8" standalone="yes"?><Relationships xmlns="http://schemas.openxmlformats.org/package/2006/relationships"><Relationship Id="rId1" Type="http://schemas.openxmlformats.org/officeDocument/2006/relationships/drawing" Target="../drawings/drawing65.xml"/><Relationship Id="rId2" Type="http://schemas.openxmlformats.org/officeDocument/2006/relationships/printerSettings" Target="../printerSettings/printerSettings65.bin"/><Relationship Id="rIdvml" Type="http://schemas.openxmlformats.org/officeDocument/2006/relationships/vmlDrawing" Target="../drawings/vmlDrawing65.vml"/></Relationships>
</file>

<file path=xl/worksheets/_rels/sheet66.xml.rels><?xml version="1.0" encoding="UTF-8" standalone="yes"?><Relationships xmlns="http://schemas.openxmlformats.org/package/2006/relationships"><Relationship Id="rId1" Type="http://schemas.openxmlformats.org/officeDocument/2006/relationships/drawing" Target="../drawings/drawing66.xml"/><Relationship Id="rId2" Type="http://schemas.openxmlformats.org/officeDocument/2006/relationships/printerSettings" Target="../printerSettings/printerSettings66.bin"/><Relationship Id="rIdvml" Type="http://schemas.openxmlformats.org/officeDocument/2006/relationships/vmlDrawing" Target="../drawings/vmlDrawing66.vml"/></Relationships>
</file>

<file path=xl/worksheets/_rels/sheet67.xml.rels><?xml version="1.0" encoding="UTF-8" standalone="yes"?><Relationships xmlns="http://schemas.openxmlformats.org/package/2006/relationships"><Relationship Id="rId1" Type="http://schemas.openxmlformats.org/officeDocument/2006/relationships/drawing" Target="../drawings/drawing67.xml"/><Relationship Id="rId2" Type="http://schemas.openxmlformats.org/officeDocument/2006/relationships/printerSettings" Target="../printerSettings/printerSettings67.bin"/><Relationship Id="rIdvml" Type="http://schemas.openxmlformats.org/officeDocument/2006/relationships/vmlDrawing" Target="../drawings/vmlDrawing67.vml"/></Relationships>
</file>

<file path=xl/worksheets/_rels/sheet68.xml.rels><?xml version="1.0" encoding="UTF-8" standalone="yes"?><Relationships xmlns="http://schemas.openxmlformats.org/package/2006/relationships"><Relationship Id="rId1" Type="http://schemas.openxmlformats.org/officeDocument/2006/relationships/drawing" Target="../drawings/drawing68.xml"/><Relationship Id="rId2" Type="http://schemas.openxmlformats.org/officeDocument/2006/relationships/printerSettings" Target="../printerSettings/printerSettings68.bin"/><Relationship Id="rIdvml" Type="http://schemas.openxmlformats.org/officeDocument/2006/relationships/vmlDrawing" Target="../drawings/vmlDrawing68.vml"/></Relationships>
</file>

<file path=xl/worksheets/_rels/sheet69.xml.rels><?xml version="1.0" encoding="UTF-8" standalone="yes"?><Relationships xmlns="http://schemas.openxmlformats.org/package/2006/relationships"><Relationship Id="rId1" Type="http://schemas.openxmlformats.org/officeDocument/2006/relationships/drawing" Target="../drawings/drawing69.xml"/><Relationship Id="rId2" Type="http://schemas.openxmlformats.org/officeDocument/2006/relationships/printerSettings" Target="../printerSettings/printerSettings69.bin"/><Relationship Id="rIdvml" Type="http://schemas.openxmlformats.org/officeDocument/2006/relationships/vmlDrawing" Target="../drawings/vmlDrawing69.vml"/></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Relationship Id="rId2" Type="http://schemas.openxmlformats.org/officeDocument/2006/relationships/printerSettings" Target="../printerSettings/printerSettings7.bin"/><Relationship Id="rIdvml" Type="http://schemas.openxmlformats.org/officeDocument/2006/relationships/vmlDrawing" Target="../drawings/vmlDrawing7.vml"/></Relationships>
</file>

<file path=xl/worksheets/_rels/sheet70.xml.rels><?xml version="1.0" encoding="UTF-8" standalone="yes"?><Relationships xmlns="http://schemas.openxmlformats.org/package/2006/relationships"><Relationship Id="rId1" Type="http://schemas.openxmlformats.org/officeDocument/2006/relationships/drawing" Target="../drawings/drawing70.xml"/><Relationship Id="rId2" Type="http://schemas.openxmlformats.org/officeDocument/2006/relationships/printerSettings" Target="../printerSettings/printerSettings70.bin"/><Relationship Id="rIdvml" Type="http://schemas.openxmlformats.org/officeDocument/2006/relationships/vmlDrawing" Target="../drawings/vmlDrawing70.vml"/></Relationships>
</file>

<file path=xl/worksheets/_rels/sheet71.xml.rels><?xml version="1.0" encoding="UTF-8" standalone="yes"?><Relationships xmlns="http://schemas.openxmlformats.org/package/2006/relationships"><Relationship Id="rId1" Type="http://schemas.openxmlformats.org/officeDocument/2006/relationships/drawing" Target="../drawings/drawing71.xml"/><Relationship Id="rId2" Type="http://schemas.openxmlformats.org/officeDocument/2006/relationships/printerSettings" Target="../printerSettings/printerSettings71.bin"/><Relationship Id="rIdvml" Type="http://schemas.openxmlformats.org/officeDocument/2006/relationships/vmlDrawing" Target="../drawings/vmlDrawing71.vml"/></Relationships>
</file>

<file path=xl/worksheets/_rels/sheet72.xml.rels><?xml version="1.0" encoding="UTF-8" standalone="yes"?><Relationships xmlns="http://schemas.openxmlformats.org/package/2006/relationships"><Relationship Id="rId1" Type="http://schemas.openxmlformats.org/officeDocument/2006/relationships/drawing" Target="../drawings/drawing72.xml"/><Relationship Id="rId2" Type="http://schemas.openxmlformats.org/officeDocument/2006/relationships/printerSettings" Target="../printerSettings/printerSettings72.bin"/><Relationship Id="rIdvml" Type="http://schemas.openxmlformats.org/officeDocument/2006/relationships/vmlDrawing" Target="../drawings/vmlDrawing72.vml"/></Relationships>
</file>

<file path=xl/worksheets/_rels/sheet73.xml.rels><?xml version="1.0" encoding="UTF-8" standalone="yes"?><Relationships xmlns="http://schemas.openxmlformats.org/package/2006/relationships"><Relationship Id="rId1" Type="http://schemas.openxmlformats.org/officeDocument/2006/relationships/drawing" Target="../drawings/drawing73.xml"/><Relationship Id="rId2" Type="http://schemas.openxmlformats.org/officeDocument/2006/relationships/printerSettings" Target="../printerSettings/printerSettings73.bin"/><Relationship Id="rIdvml" Type="http://schemas.openxmlformats.org/officeDocument/2006/relationships/vmlDrawing" Target="../drawings/vmlDrawing73.vml"/></Relationships>
</file>

<file path=xl/worksheets/_rels/sheet74.xml.rels><?xml version="1.0" encoding="UTF-8" standalone="yes"?><Relationships xmlns="http://schemas.openxmlformats.org/package/2006/relationships"><Relationship Id="rId1" Type="http://schemas.openxmlformats.org/officeDocument/2006/relationships/drawing" Target="../drawings/drawing74.xml"/><Relationship Id="rId2" Type="http://schemas.openxmlformats.org/officeDocument/2006/relationships/printerSettings" Target="../printerSettings/printerSettings74.bin"/><Relationship Id="rIdvml" Type="http://schemas.openxmlformats.org/officeDocument/2006/relationships/vmlDrawing" Target="../drawings/vmlDrawing74.vml"/></Relationships>
</file>

<file path=xl/worksheets/_rels/sheet75.xml.rels><?xml version="1.0" encoding="UTF-8" standalone="yes"?><Relationships xmlns="http://schemas.openxmlformats.org/package/2006/relationships"><Relationship Id="rId1" Type="http://schemas.openxmlformats.org/officeDocument/2006/relationships/drawing" Target="../drawings/drawing75.xml"/><Relationship Id="rId2" Type="http://schemas.openxmlformats.org/officeDocument/2006/relationships/printerSettings" Target="../printerSettings/printerSettings75.bin"/><Relationship Id="rIdvml" Type="http://schemas.openxmlformats.org/officeDocument/2006/relationships/vmlDrawing" Target="../drawings/vmlDrawing75.vml"/></Relationships>
</file>

<file path=xl/worksheets/_rels/sheet76.xml.rels><?xml version="1.0" encoding="UTF-8" standalone="yes"?><Relationships xmlns="http://schemas.openxmlformats.org/package/2006/relationships"><Relationship Id="rId1" Type="http://schemas.openxmlformats.org/officeDocument/2006/relationships/drawing" Target="../drawings/drawing76.xml"/><Relationship Id="rId2" Type="http://schemas.openxmlformats.org/officeDocument/2006/relationships/printerSettings" Target="../printerSettings/printerSettings76.bin"/><Relationship Id="rIdvml" Type="http://schemas.openxmlformats.org/officeDocument/2006/relationships/vmlDrawing" Target="../drawings/vmlDrawing76.vml"/></Relationships>
</file>

<file path=xl/worksheets/_rels/sheet77.xml.rels><?xml version="1.0" encoding="UTF-8" standalone="yes"?><Relationships xmlns="http://schemas.openxmlformats.org/package/2006/relationships"><Relationship Id="rId1" Type="http://schemas.openxmlformats.org/officeDocument/2006/relationships/drawing" Target="../drawings/drawing77.xml"/><Relationship Id="rId2" Type="http://schemas.openxmlformats.org/officeDocument/2006/relationships/printerSettings" Target="../printerSettings/printerSettings77.bin"/><Relationship Id="rIdvml" Type="http://schemas.openxmlformats.org/officeDocument/2006/relationships/vmlDrawing" Target="../drawings/vmlDrawing77.vml"/></Relationships>
</file>

<file path=xl/worksheets/_rels/sheet78.xml.rels><?xml version="1.0" encoding="UTF-8" standalone="yes"?><Relationships xmlns="http://schemas.openxmlformats.org/package/2006/relationships"><Relationship Id="rId1" Type="http://schemas.openxmlformats.org/officeDocument/2006/relationships/drawing" Target="../drawings/drawing78.xml"/><Relationship Id="rId2" Type="http://schemas.openxmlformats.org/officeDocument/2006/relationships/printerSettings" Target="../printerSettings/printerSettings78.bin"/><Relationship Id="rIdvml" Type="http://schemas.openxmlformats.org/officeDocument/2006/relationships/vmlDrawing" Target="../drawings/vmlDrawing78.vml"/></Relationships>
</file>

<file path=xl/worksheets/_rels/sheet79.xml.rels><?xml version="1.0" encoding="UTF-8" standalone="yes"?><Relationships xmlns="http://schemas.openxmlformats.org/package/2006/relationships"><Relationship Id="rId1" Type="http://schemas.openxmlformats.org/officeDocument/2006/relationships/drawing" Target="../drawings/drawing79.xml"/><Relationship Id="rId2" Type="http://schemas.openxmlformats.org/officeDocument/2006/relationships/printerSettings" Target="../printerSettings/printerSettings79.bin"/><Relationship Id="rIdvml" Type="http://schemas.openxmlformats.org/officeDocument/2006/relationships/vmlDrawing" Target="../drawings/vmlDrawing79.vml"/></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Relationship Id="rId2" Type="http://schemas.openxmlformats.org/officeDocument/2006/relationships/printerSettings" Target="../printerSettings/printerSettings8.bin"/><Relationship Id="rIdvml" Type="http://schemas.openxmlformats.org/officeDocument/2006/relationships/vmlDrawing" Target="../drawings/vmlDrawing8.vml"/></Relationships>
</file>

<file path=xl/worksheets/_rels/sheet80.xml.rels><?xml version="1.0" encoding="UTF-8" standalone="yes"?><Relationships xmlns="http://schemas.openxmlformats.org/package/2006/relationships"><Relationship Id="rId1" Type="http://schemas.openxmlformats.org/officeDocument/2006/relationships/drawing" Target="../drawings/drawing80.xml"/><Relationship Id="rId2" Type="http://schemas.openxmlformats.org/officeDocument/2006/relationships/printerSettings" Target="../printerSettings/printerSettings80.bin"/><Relationship Id="rIdvml" Type="http://schemas.openxmlformats.org/officeDocument/2006/relationships/vmlDrawing" Target="../drawings/vmlDrawing80.vml"/></Relationships>
</file>

<file path=xl/worksheets/_rels/sheet81.xml.rels><?xml version="1.0" encoding="UTF-8" standalone="yes"?><Relationships xmlns="http://schemas.openxmlformats.org/package/2006/relationships"><Relationship Id="rId1" Type="http://schemas.openxmlformats.org/officeDocument/2006/relationships/drawing" Target="../drawings/drawing81.xml"/><Relationship Id="rId2" Type="http://schemas.openxmlformats.org/officeDocument/2006/relationships/printerSettings" Target="../printerSettings/printerSettings81.bin"/><Relationship Id="rIdvml" Type="http://schemas.openxmlformats.org/officeDocument/2006/relationships/vmlDrawing" Target="../drawings/vmlDrawing81.vml"/></Relationships>
</file>

<file path=xl/worksheets/_rels/sheet82.xml.rels><?xml version="1.0" encoding="UTF-8" standalone="yes"?><Relationships xmlns="http://schemas.openxmlformats.org/package/2006/relationships"><Relationship Id="rId1" Type="http://schemas.openxmlformats.org/officeDocument/2006/relationships/drawing" Target="../drawings/drawing82.xml"/><Relationship Id="rId2" Type="http://schemas.openxmlformats.org/officeDocument/2006/relationships/printerSettings" Target="../printerSettings/printerSettings82.bin"/><Relationship Id="rIdvml" Type="http://schemas.openxmlformats.org/officeDocument/2006/relationships/vmlDrawing" Target="../drawings/vmlDrawing82.vml"/></Relationships>
</file>

<file path=xl/worksheets/_rels/sheet83.xml.rels><?xml version="1.0" encoding="UTF-8" standalone="yes"?><Relationships xmlns="http://schemas.openxmlformats.org/package/2006/relationships"><Relationship Id="rId1" Type="http://schemas.openxmlformats.org/officeDocument/2006/relationships/drawing" Target="../drawings/drawing83.xml"/><Relationship Id="rId2" Type="http://schemas.openxmlformats.org/officeDocument/2006/relationships/printerSettings" Target="../printerSettings/printerSettings83.bin"/><Relationship Id="rIdvml" Type="http://schemas.openxmlformats.org/officeDocument/2006/relationships/vmlDrawing" Target="../drawings/vmlDrawing83.vml"/></Relationships>
</file>

<file path=xl/worksheets/_rels/sheet84.xml.rels><?xml version="1.0" encoding="UTF-8" standalone="yes"?><Relationships xmlns="http://schemas.openxmlformats.org/package/2006/relationships"><Relationship Id="rId1" Type="http://schemas.openxmlformats.org/officeDocument/2006/relationships/drawing" Target="../drawings/drawing84.xml"/><Relationship Id="rId2" Type="http://schemas.openxmlformats.org/officeDocument/2006/relationships/printerSettings" Target="../printerSettings/printerSettings84.bin"/><Relationship Id="rIdvml" Type="http://schemas.openxmlformats.org/officeDocument/2006/relationships/vmlDrawing" Target="../drawings/vmlDrawing84.vml"/></Relationships>
</file>

<file path=xl/worksheets/_rels/sheet85.xml.rels><?xml version="1.0" encoding="UTF-8" standalone="yes"?><Relationships xmlns="http://schemas.openxmlformats.org/package/2006/relationships"><Relationship Id="rId1" Type="http://schemas.openxmlformats.org/officeDocument/2006/relationships/drawing" Target="../drawings/drawing85.xml"/><Relationship Id="rId2" Type="http://schemas.openxmlformats.org/officeDocument/2006/relationships/printerSettings" Target="../printerSettings/printerSettings85.bin"/><Relationship Id="rIdvml" Type="http://schemas.openxmlformats.org/officeDocument/2006/relationships/vmlDrawing" Target="../drawings/vmlDrawing85.vml"/></Relationships>
</file>

<file path=xl/worksheets/_rels/sheet86.xml.rels><?xml version="1.0" encoding="UTF-8" standalone="yes"?><Relationships xmlns="http://schemas.openxmlformats.org/package/2006/relationships"><Relationship Id="rId1" Type="http://schemas.openxmlformats.org/officeDocument/2006/relationships/drawing" Target="../drawings/drawing86.xml"/><Relationship Id="rId2" Type="http://schemas.openxmlformats.org/officeDocument/2006/relationships/printerSettings" Target="../printerSettings/printerSettings86.bin"/><Relationship Id="rIdvml" Type="http://schemas.openxmlformats.org/officeDocument/2006/relationships/vmlDrawing" Target="../drawings/vmlDrawing86.vml"/></Relationships>
</file>

<file path=xl/worksheets/_rels/sheet87.xml.rels><?xml version="1.0" encoding="UTF-8" standalone="yes"?><Relationships xmlns="http://schemas.openxmlformats.org/package/2006/relationships"><Relationship Id="rId1" Type="http://schemas.openxmlformats.org/officeDocument/2006/relationships/drawing" Target="../drawings/drawing87.xml"/><Relationship Id="rId2" Type="http://schemas.openxmlformats.org/officeDocument/2006/relationships/printerSettings" Target="../printerSettings/printerSettings87.bin"/><Relationship Id="rIdvml" Type="http://schemas.openxmlformats.org/officeDocument/2006/relationships/vmlDrawing" Target="../drawings/vmlDrawing87.vml"/></Relationships>
</file>

<file path=xl/worksheets/_rels/sheet88.xml.rels><?xml version="1.0" encoding="UTF-8" standalone="yes"?><Relationships xmlns="http://schemas.openxmlformats.org/package/2006/relationships"><Relationship Id="rId1" Type="http://schemas.openxmlformats.org/officeDocument/2006/relationships/drawing" Target="../drawings/drawing88.xml"/><Relationship Id="rId2" Type="http://schemas.openxmlformats.org/officeDocument/2006/relationships/printerSettings" Target="../printerSettings/printerSettings88.bin"/><Relationship Id="rIdvml" Type="http://schemas.openxmlformats.org/officeDocument/2006/relationships/vmlDrawing" Target="../drawings/vmlDrawing88.vml"/></Relationships>
</file>

<file path=xl/worksheets/_rels/sheet89.xml.rels><?xml version="1.0" encoding="UTF-8" standalone="yes"?><Relationships xmlns="http://schemas.openxmlformats.org/package/2006/relationships"><Relationship Id="rId1" Type="http://schemas.openxmlformats.org/officeDocument/2006/relationships/drawing" Target="../drawings/drawing89.xml"/><Relationship Id="rId2" Type="http://schemas.openxmlformats.org/officeDocument/2006/relationships/printerSettings" Target="../printerSettings/printerSettings89.bin"/><Relationship Id="rIdvml" Type="http://schemas.openxmlformats.org/officeDocument/2006/relationships/vmlDrawing" Target="../drawings/vmlDrawing89.vml"/></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Relationship Id="rId2" Type="http://schemas.openxmlformats.org/officeDocument/2006/relationships/printerSettings" Target="../printerSettings/printerSettings9.bin"/><Relationship Id="rIdvml" Type="http://schemas.openxmlformats.org/officeDocument/2006/relationships/vmlDrawing" Target="../drawings/vmlDrawing9.vml"/></Relationships>
</file>

<file path=xl/worksheets/_rels/sheet90.xml.rels><?xml version="1.0" encoding="UTF-8" standalone="yes"?><Relationships xmlns="http://schemas.openxmlformats.org/package/2006/relationships"><Relationship Id="rId1" Type="http://schemas.openxmlformats.org/officeDocument/2006/relationships/drawing" Target="../drawings/drawing90.xml"/><Relationship Id="rId2" Type="http://schemas.openxmlformats.org/officeDocument/2006/relationships/printerSettings" Target="../printerSettings/printerSettings90.bin"/><Relationship Id="rIdvml" Type="http://schemas.openxmlformats.org/officeDocument/2006/relationships/vmlDrawing" Target="../drawings/vmlDrawing90.vml"/></Relationships>
</file>

<file path=xl/worksheets/_rels/sheet91.xml.rels><?xml version="1.0" encoding="UTF-8" standalone="yes"?><Relationships xmlns="http://schemas.openxmlformats.org/package/2006/relationships"><Relationship Id="rId1" Type="http://schemas.openxmlformats.org/officeDocument/2006/relationships/drawing" Target="../drawings/drawing91.xml"/><Relationship Id="rId2" Type="http://schemas.openxmlformats.org/officeDocument/2006/relationships/printerSettings" Target="../printerSettings/printerSettings91.bin"/><Relationship Id="rIdvml" Type="http://schemas.openxmlformats.org/officeDocument/2006/relationships/vmlDrawing" Target="../drawings/vmlDrawing91.vml"/></Relationships>
</file>

<file path=xl/worksheets/_rels/sheet92.xml.rels><?xml version="1.0" encoding="UTF-8" standalone="yes"?><Relationships xmlns="http://schemas.openxmlformats.org/package/2006/relationships"><Relationship Id="rId1" Type="http://schemas.openxmlformats.org/officeDocument/2006/relationships/drawing" Target="../drawings/drawing92.xml"/><Relationship Id="rId2" Type="http://schemas.openxmlformats.org/officeDocument/2006/relationships/printerSettings" Target="../printerSettings/printerSettings92.bin"/><Relationship Id="rIdvml" Type="http://schemas.openxmlformats.org/officeDocument/2006/relationships/vmlDrawing" Target="../drawings/vmlDrawing92.vml"/></Relationships>
</file>

<file path=xl/worksheets/_rels/sheet93.xml.rels><?xml version="1.0" encoding="UTF-8" standalone="yes"?><Relationships xmlns="http://schemas.openxmlformats.org/package/2006/relationships"><Relationship Id="rId1" Type="http://schemas.openxmlformats.org/officeDocument/2006/relationships/drawing" Target="../drawings/drawing93.xml"/><Relationship Id="rId2" Type="http://schemas.openxmlformats.org/officeDocument/2006/relationships/printerSettings" Target="../printerSettings/printerSettings93.bin"/><Relationship Id="rIdvml" Type="http://schemas.openxmlformats.org/officeDocument/2006/relationships/vmlDrawing" Target="../drawings/vmlDrawing93.vml"/></Relationships>
</file>

<file path=xl/worksheets/_rels/sheet94.xml.rels><?xml version="1.0" encoding="UTF-8" standalone="yes"?><Relationships xmlns="http://schemas.openxmlformats.org/package/2006/relationships"><Relationship Id="rId1" Type="http://schemas.openxmlformats.org/officeDocument/2006/relationships/drawing" Target="../drawings/drawing94.xml"/><Relationship Id="rId2" Type="http://schemas.openxmlformats.org/officeDocument/2006/relationships/printerSettings" Target="../printerSettings/printerSettings94.bin"/><Relationship Id="rIdvml" Type="http://schemas.openxmlformats.org/officeDocument/2006/relationships/vmlDrawing" Target="../drawings/vmlDrawing94.vml"/></Relationships>
</file>

<file path=xl/worksheets/_rels/sheet95.xml.rels><?xml version="1.0" encoding="UTF-8" standalone="yes"?><Relationships xmlns="http://schemas.openxmlformats.org/package/2006/relationships"><Relationship Id="rId1" Type="http://schemas.openxmlformats.org/officeDocument/2006/relationships/drawing" Target="../drawings/drawing95.xml"/><Relationship Id="rId2" Type="http://schemas.openxmlformats.org/officeDocument/2006/relationships/printerSettings" Target="../printerSettings/printerSettings95.bin"/><Relationship Id="rIdvml" Type="http://schemas.openxmlformats.org/officeDocument/2006/relationships/vmlDrawing" Target="../drawings/vmlDrawing95.vml"/></Relationships>
</file>

<file path=xl/worksheets/_rels/sheet96.xml.rels><?xml version="1.0" encoding="UTF-8" standalone="yes"?><Relationships xmlns="http://schemas.openxmlformats.org/package/2006/relationships"><Relationship Id="rId1" Type="http://schemas.openxmlformats.org/officeDocument/2006/relationships/drawing" Target="../drawings/drawing96.xml"/><Relationship Id="rId2" Type="http://schemas.openxmlformats.org/officeDocument/2006/relationships/printerSettings" Target="../printerSettings/printerSettings96.bin"/><Relationship Id="rIdvml" Type="http://schemas.openxmlformats.org/officeDocument/2006/relationships/vmlDrawing" Target="../drawings/vmlDrawing96.vml"/></Relationships>
</file>

<file path=xl/worksheets/_rels/sheet97.xml.rels><?xml version="1.0" encoding="UTF-8" standalone="yes"?><Relationships xmlns="http://schemas.openxmlformats.org/package/2006/relationships"><Relationship Id="rId1" Type="http://schemas.openxmlformats.org/officeDocument/2006/relationships/drawing" Target="../drawings/drawing97.xml"/><Relationship Id="rId2" Type="http://schemas.openxmlformats.org/officeDocument/2006/relationships/printerSettings" Target="../printerSettings/printerSettings97.bin"/><Relationship Id="rIdvml" Type="http://schemas.openxmlformats.org/officeDocument/2006/relationships/vmlDrawing" Target="../drawings/vmlDrawing97.vml"/></Relationships>
</file>

<file path=xl/worksheets/_rels/sheet98.xml.rels><?xml version="1.0" encoding="UTF-8" standalone="yes"?><Relationships xmlns="http://schemas.openxmlformats.org/package/2006/relationships"><Relationship Id="rId1" Type="http://schemas.openxmlformats.org/officeDocument/2006/relationships/drawing" Target="../drawings/drawing98.xml"/><Relationship Id="rId2" Type="http://schemas.openxmlformats.org/officeDocument/2006/relationships/printerSettings" Target="../printerSettings/printerSettings98.bin"/><Relationship Id="rIdvml" Type="http://schemas.openxmlformats.org/officeDocument/2006/relationships/vmlDrawing" Target="../drawings/vmlDrawing98.vml"/></Relationships>
</file>

<file path=xl/worksheets/_rels/sheet99.xml.rels><?xml version="1.0" encoding="UTF-8" standalone="yes"?><Relationships xmlns="http://schemas.openxmlformats.org/package/2006/relationships"><Relationship Id="rId1" Type="http://schemas.openxmlformats.org/officeDocument/2006/relationships/drawing" Target="../drawings/drawing99.xml"/><Relationship Id="rId2" Type="http://schemas.openxmlformats.org/officeDocument/2006/relationships/printerSettings" Target="../printerSettings/printerSettings99.bin"/><Relationship Id="rIdvml" Type="http://schemas.openxmlformats.org/officeDocument/2006/relationships/vmlDrawing" Target="../drawings/vmlDrawing9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true"/>
  </sheetViews>
  <sheetFormatPr defaultRowHeight="15.0" baseColWidth="10"/>
  <sheetData>
    <row r="7" ht="40" customHeight="1">
      <c r="F7" s="1" t="s">
        <v>0</v>
      </c>
    </row>
    <row r="10" ht="20" customHeight="1">
      <c r="F10" s="2" t="s">
        <v>1</v>
      </c>
      <c r="K10" s="3" t="s">
        <v>2</v>
      </c>
    </row>
    <row r="11" ht="20" customHeight="1">
      <c r="F11" s="2" t="s">
        <v>3</v>
      </c>
      <c r="K11" s="3" t="s">
        <v>4</v>
      </c>
    </row>
    <row r="12" ht="20" customHeight="1">
      <c r="F12" s="2" t="s">
        <v>5</v>
      </c>
      <c r="K12" s="3" t="s">
        <v>6</v>
      </c>
    </row>
    <row r="13" ht="20" customHeight="1">
      <c r="F13" s="2" t="s">
        <v>7</v>
      </c>
      <c r="K13" s="3" t="n">
        <v>2037</v>
      </c>
    </row>
    <row r="14">
      <c r="F14" s="2"/>
    </row>
    <row r="15">
      <c r="F15" s="2"/>
    </row>
    <row r="16">
      <c r="F16" s="2" t="s">
        <v>8</v>
      </c>
    </row>
    <row r="17" ht="50" customHeight="1">
      <c r="F17" s="4" t="s">
        <v>9</v>
      </c>
    </row>
    <row r="19" ht="30" customHeight="1">
      <c r="F19" s="5" t="s">
        <v>10</v>
      </c>
    </row>
    <row r="20">
      <c r="F20" s="6" t="str">
        <f>HYPERLINK("mailto:" &amp; "polling@publicfirst.co.uk" &amp; "?subject="&amp; F7, "polling@publicfirst.co.uk")</f>
      </c>
    </row>
  </sheetData>
  <mergeCells count="2">
    <mergeCell ref="F7:L7"/>
    <mergeCell ref="F17:M17"/>
  </mergeCells>
  <pageMargins left="0.7" right="0.7" top="0.75" bottom="0.75" header="0.3" footer="0.3"/>
  <pageSetup paperSize="9" orientation="portrait" horizontalDpi="300" verticalDpi="300" r:id="rId2"/>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77</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50</v>
      </c>
      <c r="C9" s="16" t="n">
        <v>0.349557951803974</v>
      </c>
      <c r="D9" s="16" t="n">
        <v>0.346735805543624</v>
      </c>
      <c r="E9" s="16" t="n">
        <v>0.348029797548299</v>
      </c>
      <c r="F9" s="16"/>
      <c r="G9" s="16" t="n">
        <v>0.292966903620492</v>
      </c>
      <c r="H9" s="16" t="n">
        <v>0.377568961432594</v>
      </c>
      <c r="I9" s="16" t="n">
        <v>0.345849972006686</v>
      </c>
      <c r="J9" s="16"/>
      <c r="K9" s="16" t="n">
        <v>0.386730851191784</v>
      </c>
      <c r="L9" s="16" t="n">
        <v>0.251193331289665</v>
      </c>
      <c r="M9" s="16" t="n">
        <v>0.298356890052837</v>
      </c>
      <c r="N9" s="16" t="n">
        <v>0.346834935584</v>
      </c>
    </row>
    <row r="10">
      <c r="B10" s="17" t="s">
        <v>51</v>
      </c>
      <c r="C10" s="16" t="n">
        <v>0.341930983698017</v>
      </c>
      <c r="D10" s="16" t="n">
        <v>0.457539065272663</v>
      </c>
      <c r="E10" s="16" t="n">
        <v>0.225692299111255</v>
      </c>
      <c r="F10" s="16"/>
      <c r="G10" s="16" t="n">
        <v>0.304614485224152</v>
      </c>
      <c r="H10" s="16" t="n">
        <v>0.32786851915708</v>
      </c>
      <c r="I10" s="16" t="n">
        <v>0.369752033435945</v>
      </c>
      <c r="J10" s="16"/>
      <c r="K10" s="16" t="n">
        <v>0.292317927393214</v>
      </c>
      <c r="L10" s="16" t="n">
        <v>0.418577210412035</v>
      </c>
      <c r="M10" s="16" t="n">
        <v>0.535090871272082</v>
      </c>
      <c r="N10" s="16" t="n">
        <v>0.315782857856911</v>
      </c>
    </row>
    <row r="11">
      <c r="B11" s="17" t="s">
        <v>52</v>
      </c>
      <c r="C11" s="16" t="n">
        <v>0.324976406277872</v>
      </c>
      <c r="D11" s="16" t="n">
        <v>0.220636072954593</v>
      </c>
      <c r="E11" s="16" t="n">
        <v>0.428448405624968</v>
      </c>
      <c r="F11" s="16"/>
      <c r="G11" s="16" t="n">
        <v>0.266892280007517</v>
      </c>
      <c r="H11" s="16" t="n">
        <v>0.340016743837606</v>
      </c>
      <c r="I11" s="16" t="n">
        <v>0.333924974606835</v>
      </c>
      <c r="J11" s="16"/>
      <c r="K11" s="16" t="n">
        <v>0.309408492625745</v>
      </c>
      <c r="L11" s="16" t="n">
        <v>0.322977692176541</v>
      </c>
      <c r="M11" s="16" t="n">
        <v>0.39672539416119</v>
      </c>
      <c r="N11" s="16" t="n">
        <v>0.378807603284484</v>
      </c>
    </row>
    <row r="12">
      <c r="B12" s="17" t="s">
        <v>53</v>
      </c>
      <c r="C12" s="16" t="n">
        <v>0.321303863851048</v>
      </c>
      <c r="D12" s="16" t="n">
        <v>0.235065669404627</v>
      </c>
      <c r="E12" s="16" t="n">
        <v>0.404599835003056</v>
      </c>
      <c r="F12" s="16"/>
      <c r="G12" s="16" t="n">
        <v>0.243029900326187</v>
      </c>
      <c r="H12" s="16" t="n">
        <v>0.32014499691694</v>
      </c>
      <c r="I12" s="16" t="n">
        <v>0.353296996797061</v>
      </c>
      <c r="J12" s="16"/>
      <c r="K12" s="16" t="n">
        <v>0.345168487307417</v>
      </c>
      <c r="L12" s="16" t="n">
        <v>0.280778527339143</v>
      </c>
      <c r="M12" s="16" t="n">
        <v>0.231570982212299</v>
      </c>
      <c r="N12" s="16" t="n">
        <v>0.336878706080361</v>
      </c>
    </row>
    <row r="13">
      <c r="B13" s="17" t="s">
        <v>54</v>
      </c>
      <c r="C13" s="16" t="n">
        <v>0.246841266752392</v>
      </c>
      <c r="D13" s="16" t="n">
        <v>0.187953851618054</v>
      </c>
      <c r="E13" s="16" t="n">
        <v>0.300627897408285</v>
      </c>
      <c r="F13" s="16"/>
      <c r="G13" s="16" t="n">
        <v>0.209498082028872</v>
      </c>
      <c r="H13" s="16" t="n">
        <v>0.268309723375423</v>
      </c>
      <c r="I13" s="16" t="n">
        <v>0.241617818584024</v>
      </c>
      <c r="J13" s="16"/>
      <c r="K13" s="16" t="n">
        <v>0.284081499862076</v>
      </c>
      <c r="L13" s="16" t="n">
        <v>0.175667975683128</v>
      </c>
      <c r="M13" s="16" t="n">
        <v>0.131831831557162</v>
      </c>
      <c r="N13" s="16" t="n">
        <v>0.250593465441601</v>
      </c>
    </row>
    <row r="14">
      <c r="B14" s="17" t="s">
        <v>55</v>
      </c>
      <c r="C14" s="16" t="n">
        <v>0.241609757919662</v>
      </c>
      <c r="D14" s="16" t="n">
        <v>0.277459652936936</v>
      </c>
      <c r="E14" s="16" t="n">
        <v>0.205770453281813</v>
      </c>
      <c r="F14" s="16"/>
      <c r="G14" s="16" t="n">
        <v>0.216776988407947</v>
      </c>
      <c r="H14" s="16" t="n">
        <v>0.255012658988687</v>
      </c>
      <c r="I14" s="16" t="n">
        <v>0.238948734198696</v>
      </c>
      <c r="J14" s="16"/>
      <c r="K14" s="16" t="n">
        <v>0.216571585896886</v>
      </c>
      <c r="L14" s="16" t="n">
        <v>0.315394092846387</v>
      </c>
      <c r="M14" s="16" t="n">
        <v>0.249467023097086</v>
      </c>
      <c r="N14" s="16" t="n">
        <v>0.278399922610323</v>
      </c>
    </row>
    <row r="15">
      <c r="B15" s="17" t="s">
        <v>56</v>
      </c>
      <c r="C15" s="16" t="n">
        <v>0.241316437088709</v>
      </c>
      <c r="D15" s="16" t="n">
        <v>0.219425158975796</v>
      </c>
      <c r="E15" s="16" t="n">
        <v>0.260534994161221</v>
      </c>
      <c r="F15" s="16"/>
      <c r="G15" s="16" t="n">
        <v>0.230367788348884</v>
      </c>
      <c r="H15" s="16" t="n">
        <v>0.274419380908668</v>
      </c>
      <c r="I15" s="16" t="n">
        <v>0.214844458116761</v>
      </c>
      <c r="J15" s="16"/>
      <c r="K15" s="16" t="n">
        <v>0.251321270515353</v>
      </c>
      <c r="L15" s="16" t="n">
        <v>0.230822061033039</v>
      </c>
      <c r="M15" s="16" t="n">
        <v>0.229303543313723</v>
      </c>
      <c r="N15" s="16" t="n">
        <v>0.207852283523991</v>
      </c>
    </row>
    <row r="16">
      <c r="B16" s="17" t="s">
        <v>57</v>
      </c>
      <c r="C16" s="16" t="n">
        <v>0.240181658925547</v>
      </c>
      <c r="D16" s="16" t="n">
        <v>0.205654350396683</v>
      </c>
      <c r="E16" s="16" t="n">
        <v>0.271654403392811</v>
      </c>
      <c r="F16" s="16"/>
      <c r="G16" s="16" t="n">
        <v>0.243299244678591</v>
      </c>
      <c r="H16" s="16" t="n">
        <v>0.260745972220311</v>
      </c>
      <c r="I16" s="16" t="n">
        <v>0.219818999268755</v>
      </c>
      <c r="J16" s="16"/>
      <c r="K16" s="16" t="n">
        <v>0.265469163615717</v>
      </c>
      <c r="L16" s="16" t="n">
        <v>0.235569016297409</v>
      </c>
      <c r="M16" s="16" t="n">
        <v>0.152850490184861</v>
      </c>
      <c r="N16" s="16" t="n">
        <v>0.167317128817515</v>
      </c>
    </row>
    <row r="17">
      <c r="B17" s="17" t="s">
        <v>58</v>
      </c>
      <c r="C17" s="16" t="n">
        <v>0.233916660037031</v>
      </c>
      <c r="D17" s="16" t="n">
        <v>0.157217988355624</v>
      </c>
      <c r="E17" s="16" t="n">
        <v>0.30960082092031</v>
      </c>
      <c r="F17" s="16"/>
      <c r="G17" s="16" t="n">
        <v>0.184321691724066</v>
      </c>
      <c r="H17" s="16" t="n">
        <v>0.219904587172571</v>
      </c>
      <c r="I17" s="16" t="n">
        <v>0.266540323629471</v>
      </c>
      <c r="J17" s="16"/>
      <c r="K17" s="16" t="n">
        <v>0.260267021797311</v>
      </c>
      <c r="L17" s="16" t="n">
        <v>0.162700419626453</v>
      </c>
      <c r="M17" s="16" t="n">
        <v>0.223141189058573</v>
      </c>
      <c r="N17" s="16" t="n">
        <v>0.202920667251059</v>
      </c>
    </row>
    <row r="18">
      <c r="B18" s="17" t="s">
        <v>59</v>
      </c>
      <c r="C18" s="16" t="n">
        <v>0.21903620496696</v>
      </c>
      <c r="D18" s="16" t="n">
        <v>0.297299001493302</v>
      </c>
      <c r="E18" s="16" t="n">
        <v>0.14328537994422</v>
      </c>
      <c r="F18" s="16"/>
      <c r="G18" s="16" t="n">
        <v>0.179096465690748</v>
      </c>
      <c r="H18" s="16" t="n">
        <v>0.237054787288122</v>
      </c>
      <c r="I18" s="16" t="n">
        <v>0.218047768248212</v>
      </c>
      <c r="J18" s="16"/>
      <c r="K18" s="16" t="n">
        <v>0.234040635554899</v>
      </c>
      <c r="L18" s="16" t="n">
        <v>0.196012017128931</v>
      </c>
      <c r="M18" s="16" t="n">
        <v>0.205475234179221</v>
      </c>
      <c r="N18" s="16" t="n">
        <v>0.164790770631782</v>
      </c>
    </row>
    <row r="19">
      <c r="B19" s="17" t="s">
        <v>60</v>
      </c>
      <c r="C19" s="16" t="n">
        <v>0.188514506422941</v>
      </c>
      <c r="D19" s="16" t="n">
        <v>0.22330929895348</v>
      </c>
      <c r="E19" s="16" t="n">
        <v>0.153639793603938</v>
      </c>
      <c r="F19" s="16"/>
      <c r="G19" s="16" t="n">
        <v>0.147484434230424</v>
      </c>
      <c r="H19" s="16" t="n">
        <v>0.168970943717235</v>
      </c>
      <c r="I19" s="16" t="n">
        <v>0.222901427673905</v>
      </c>
      <c r="J19" s="16"/>
      <c r="K19" s="16" t="n">
        <v>0.16093213566072</v>
      </c>
      <c r="L19" s="16" t="n">
        <v>0.228104489830291</v>
      </c>
      <c r="M19" s="16" t="n">
        <v>0.274113159515463</v>
      </c>
      <c r="N19" s="16" t="n">
        <v>0.21315059910171</v>
      </c>
    </row>
    <row r="20">
      <c r="B20" s="17" t="s">
        <v>61</v>
      </c>
      <c r="C20" s="16" t="n">
        <v>0.182881555293024</v>
      </c>
      <c r="D20" s="16" t="n">
        <v>0.148867303908728</v>
      </c>
      <c r="E20" s="16" t="n">
        <v>0.213154051251869</v>
      </c>
      <c r="F20" s="16"/>
      <c r="G20" s="16" t="n">
        <v>0.172209020827209</v>
      </c>
      <c r="H20" s="16" t="n">
        <v>0.192581623671434</v>
      </c>
      <c r="I20" s="16" t="n">
        <v>0.178072627122352</v>
      </c>
      <c r="J20" s="16"/>
      <c r="K20" s="16" t="n">
        <v>0.148242951454949</v>
      </c>
      <c r="L20" s="16" t="n">
        <v>0.249079589749423</v>
      </c>
      <c r="M20" s="16" t="n">
        <v>0.249479563240513</v>
      </c>
      <c r="N20" s="16" t="n">
        <v>0.235137363210747</v>
      </c>
    </row>
    <row r="21">
      <c r="B21" s="17" t="s">
        <v>62</v>
      </c>
      <c r="C21" s="16" t="n">
        <v>0.176319358295565</v>
      </c>
      <c r="D21" s="16" t="n">
        <v>0.226391754576246</v>
      </c>
      <c r="E21" s="16" t="n">
        <v>0.127072853145977</v>
      </c>
      <c r="F21" s="16"/>
      <c r="G21" s="16" t="n">
        <v>0.193284707704975</v>
      </c>
      <c r="H21" s="16" t="n">
        <v>0.177018915310054</v>
      </c>
      <c r="I21" s="16" t="n">
        <v>0.168967928036629</v>
      </c>
      <c r="J21" s="16"/>
      <c r="K21" s="16" t="n">
        <v>0.17831613658584</v>
      </c>
      <c r="L21" s="16" t="n">
        <v>0.190085675660015</v>
      </c>
      <c r="M21" s="16" t="n">
        <v>0.162493566138713</v>
      </c>
      <c r="N21" s="16" t="n">
        <v>0.146450667347857</v>
      </c>
    </row>
    <row r="22">
      <c r="B22" s="17" t="s">
        <v>63</v>
      </c>
      <c r="C22" s="16" t="n">
        <v>0.171764540259358</v>
      </c>
      <c r="D22" s="16" t="n">
        <v>0.248830124107073</v>
      </c>
      <c r="E22" s="16" t="n">
        <v>0.0933457115834137</v>
      </c>
      <c r="F22" s="16"/>
      <c r="G22" s="16" t="n">
        <v>0.0980984622617218</v>
      </c>
      <c r="H22" s="16" t="n">
        <v>0.168125742952128</v>
      </c>
      <c r="I22" s="16" t="n">
        <v>0.204244869250197</v>
      </c>
      <c r="J22" s="16"/>
      <c r="K22" s="16" t="n">
        <v>0.163589988855837</v>
      </c>
      <c r="L22" s="16" t="n">
        <v>0.167687954799775</v>
      </c>
      <c r="M22" s="16" t="n">
        <v>0.204888315419535</v>
      </c>
      <c r="N22" s="16" t="n">
        <v>0.209623487960879</v>
      </c>
    </row>
    <row r="23">
      <c r="B23" s="17" t="s">
        <v>64</v>
      </c>
      <c r="C23" s="16" t="n">
        <v>0.169658843784372</v>
      </c>
      <c r="D23" s="16" t="n">
        <v>0.127392241356484</v>
      </c>
      <c r="E23" s="16" t="n">
        <v>0.204831479219991</v>
      </c>
      <c r="F23" s="16"/>
      <c r="G23" s="16" t="n">
        <v>0.17296646759222</v>
      </c>
      <c r="H23" s="16" t="n">
        <v>0.189876696039206</v>
      </c>
      <c r="I23" s="16" t="n">
        <v>0.149543445627237</v>
      </c>
      <c r="J23" s="16"/>
      <c r="K23" s="16" t="n">
        <v>0.200260034783316</v>
      </c>
      <c r="L23" s="16" t="n">
        <v>0.121282308355054</v>
      </c>
      <c r="M23" s="16" t="n">
        <v>0.093184608760116</v>
      </c>
      <c r="N23" s="16" t="n">
        <v>0.126686054171782</v>
      </c>
    </row>
    <row r="24">
      <c r="B24" s="17" t="s">
        <v>65</v>
      </c>
      <c r="C24" s="16" t="n">
        <v>0.164303840505804</v>
      </c>
      <c r="D24" s="16" t="n">
        <v>0.143853074205199</v>
      </c>
      <c r="E24" s="16" t="n">
        <v>0.182327064471502</v>
      </c>
      <c r="F24" s="16"/>
      <c r="G24" s="16" t="n">
        <v>0.089373468963531</v>
      </c>
      <c r="H24" s="16" t="n">
        <v>0.165265179290265</v>
      </c>
      <c r="I24" s="16" t="n">
        <v>0.193003926684945</v>
      </c>
      <c r="J24" s="16"/>
      <c r="K24" s="16" t="n">
        <v>0.190142835734351</v>
      </c>
      <c r="L24" s="16" t="n">
        <v>0.111504356861333</v>
      </c>
      <c r="M24" s="16" t="n">
        <v>0.100419552010256</v>
      </c>
      <c r="N24" s="16" t="n">
        <v>0.175349279811678</v>
      </c>
    </row>
    <row r="25">
      <c r="B25" s="17" t="s">
        <v>66</v>
      </c>
      <c r="C25" s="16" t="n">
        <v>0.163296935232115</v>
      </c>
      <c r="D25" s="16" t="n">
        <v>0.127560592705639</v>
      </c>
      <c r="E25" s="16" t="n">
        <v>0.19971601747804</v>
      </c>
      <c r="F25" s="16"/>
      <c r="G25" s="16" t="n">
        <v>0.142022664023716</v>
      </c>
      <c r="H25" s="16" t="n">
        <v>0.164710135158622</v>
      </c>
      <c r="I25" s="16" t="n">
        <v>0.170384678854588</v>
      </c>
      <c r="J25" s="16"/>
      <c r="K25" s="16" t="n">
        <v>0.173308728963524</v>
      </c>
      <c r="L25" s="16" t="n">
        <v>0.161601648740418</v>
      </c>
      <c r="M25" s="16" t="n">
        <v>0.109607968583055</v>
      </c>
      <c r="N25" s="16" t="n">
        <v>0.164720727957157</v>
      </c>
    </row>
    <row r="26">
      <c r="B26" s="17" t="s">
        <v>67</v>
      </c>
      <c r="C26" s="16" t="n">
        <v>0.156569350291648</v>
      </c>
      <c r="D26" s="16" t="n">
        <v>0.152433133029072</v>
      </c>
      <c r="E26" s="16" t="n">
        <v>0.15849936697517</v>
      </c>
      <c r="F26" s="16"/>
      <c r="G26" s="16" t="n">
        <v>0.0932129170620988</v>
      </c>
      <c r="H26" s="16" t="n">
        <v>0.163255575566557</v>
      </c>
      <c r="I26" s="16" t="n">
        <v>0.175372241426939</v>
      </c>
      <c r="J26" s="16"/>
      <c r="K26" s="16" t="n">
        <v>0.167061986875832</v>
      </c>
      <c r="L26" s="16" t="n">
        <v>0.153339554886061</v>
      </c>
      <c r="M26" s="16" t="n">
        <v>0.0908635410391599</v>
      </c>
      <c r="N26" s="16" t="n">
        <v>0.171778222382871</v>
      </c>
    </row>
    <row r="27">
      <c r="B27" s="17" t="s">
        <v>68</v>
      </c>
      <c r="C27" s="16" t="n">
        <v>0.128204171584907</v>
      </c>
      <c r="D27" s="16" t="n">
        <v>0.19153553582733</v>
      </c>
      <c r="E27" s="16" t="n">
        <v>0.0664070426150515</v>
      </c>
      <c r="F27" s="16"/>
      <c r="G27" s="16" t="n">
        <v>0.145704925639444</v>
      </c>
      <c r="H27" s="16" t="n">
        <v>0.127293954275139</v>
      </c>
      <c r="I27" s="16" t="n">
        <v>0.122138879588992</v>
      </c>
      <c r="J27" s="16"/>
      <c r="K27" s="16" t="n">
        <v>0.124994926660302</v>
      </c>
      <c r="L27" s="16" t="n">
        <v>0.155331429244883</v>
      </c>
      <c r="M27" s="16" t="n">
        <v>0.102556118699194</v>
      </c>
      <c r="N27" s="16" t="n">
        <v>0.125155317626001</v>
      </c>
    </row>
    <row r="28">
      <c r="B28" s="17" t="s">
        <v>69</v>
      </c>
      <c r="C28" s="16" t="n">
        <v>0.127087105797847</v>
      </c>
      <c r="D28" s="16" t="n">
        <v>0.11723255880923</v>
      </c>
      <c r="E28" s="16" t="n">
        <v>0.13300215973378</v>
      </c>
      <c r="F28" s="16"/>
      <c r="G28" s="16" t="n">
        <v>0.0807762619852985</v>
      </c>
      <c r="H28" s="16" t="n">
        <v>0.140150128398092</v>
      </c>
      <c r="I28" s="16" t="n">
        <v>0.133225239113876</v>
      </c>
      <c r="J28" s="16"/>
      <c r="K28" s="16" t="n">
        <v>0.118242530022396</v>
      </c>
      <c r="L28" s="16" t="n">
        <v>0.145622293436861</v>
      </c>
      <c r="M28" s="16" t="n">
        <v>0.146319457978514</v>
      </c>
      <c r="N28" s="16" t="n">
        <v>0.128132151061541</v>
      </c>
    </row>
    <row r="29">
      <c r="B29" s="17" t="s">
        <v>70</v>
      </c>
      <c r="C29" s="16" t="n">
        <v>0.125504373576763</v>
      </c>
      <c r="D29" s="16" t="n">
        <v>0.188949909197096</v>
      </c>
      <c r="E29" s="16" t="n">
        <v>0.064487773955847</v>
      </c>
      <c r="F29" s="16"/>
      <c r="G29" s="16" t="n">
        <v>0.133418340777662</v>
      </c>
      <c r="H29" s="16" t="n">
        <v>0.12819012773727</v>
      </c>
      <c r="I29" s="16" t="n">
        <v>0.11988007564565</v>
      </c>
      <c r="J29" s="16"/>
      <c r="K29" s="16" t="n">
        <v>0.130825888354828</v>
      </c>
      <c r="L29" s="16" t="n">
        <v>0.142575629099572</v>
      </c>
      <c r="M29" s="16" t="n">
        <v>0.0982405172406599</v>
      </c>
      <c r="N29" s="16" t="n">
        <v>0.0759586936859225</v>
      </c>
    </row>
    <row r="30">
      <c r="B30" s="17" t="s">
        <v>71</v>
      </c>
      <c r="C30" s="16" t="n">
        <v>0.116916191559711</v>
      </c>
      <c r="D30" s="16" t="n">
        <v>0.154425654018415</v>
      </c>
      <c r="E30" s="16" t="n">
        <v>0.0787589480899543</v>
      </c>
      <c r="F30" s="16"/>
      <c r="G30" s="16" t="n">
        <v>0.0617300663642759</v>
      </c>
      <c r="H30" s="16" t="n">
        <v>0.105179012026101</v>
      </c>
      <c r="I30" s="16" t="n">
        <v>0.149631760683552</v>
      </c>
      <c r="J30" s="16"/>
      <c r="K30" s="16" t="n">
        <v>0.103320055264104</v>
      </c>
      <c r="L30" s="16" t="n">
        <v>0.125037319520447</v>
      </c>
      <c r="M30" s="16" t="n">
        <v>0.185150321282622</v>
      </c>
      <c r="N30" s="16" t="n">
        <v>0.109762982926705</v>
      </c>
    </row>
    <row r="31">
      <c r="B31" s="17" t="s">
        <v>72</v>
      </c>
      <c r="C31" s="16" t="n">
        <v>0.104962617070507</v>
      </c>
      <c r="D31" s="16" t="n">
        <v>0.111964183105579</v>
      </c>
      <c r="E31" s="16" t="n">
        <v>0.0987709635363335</v>
      </c>
      <c r="F31" s="16"/>
      <c r="G31" s="16" t="n">
        <v>0.0739874965381729</v>
      </c>
      <c r="H31" s="16" t="n">
        <v>0.0937734496531818</v>
      </c>
      <c r="I31" s="16" t="n">
        <v>0.127606002906304</v>
      </c>
      <c r="J31" s="16"/>
      <c r="K31" s="16" t="n">
        <v>0.118653991509481</v>
      </c>
      <c r="L31" s="16" t="n">
        <v>0.0917911433555161</v>
      </c>
      <c r="M31" s="16" t="n">
        <v>0.0671303469696322</v>
      </c>
      <c r="N31" s="16" t="n">
        <v>0.0742722914085638</v>
      </c>
    </row>
    <row r="32">
      <c r="B32" s="17" t="s">
        <v>73</v>
      </c>
      <c r="C32" s="16" t="n">
        <v>0.0984146271206335</v>
      </c>
      <c r="D32" s="16" t="n">
        <v>0.13592783510695</v>
      </c>
      <c r="E32" s="16" t="n">
        <v>0.0597303372763947</v>
      </c>
      <c r="F32" s="16"/>
      <c r="G32" s="16" t="n">
        <v>0.0588168909686503</v>
      </c>
      <c r="H32" s="16" t="n">
        <v>0.0982257650361863</v>
      </c>
      <c r="I32" s="16" t="n">
        <v>0.11422981736581</v>
      </c>
      <c r="J32" s="16"/>
      <c r="K32" s="16" t="n">
        <v>0.112346812004532</v>
      </c>
      <c r="L32" s="16" t="n">
        <v>0.0717769434416203</v>
      </c>
      <c r="M32" s="16" t="n">
        <v>0.0791502825886696</v>
      </c>
      <c r="N32" s="16" t="n">
        <v>0.0730826476252633</v>
      </c>
    </row>
    <row r="33">
      <c r="B33" s="17" t="s">
        <v>74</v>
      </c>
      <c r="C33" s="16" t="n">
        <v>0.0144635570724856</v>
      </c>
      <c r="D33" s="16" t="n">
        <v>0.0162420344741369</v>
      </c>
      <c r="E33" s="16" t="n">
        <v>0.013060567683091</v>
      </c>
      <c r="F33" s="16"/>
      <c r="G33" s="16" t="n">
        <v>0.0244894454358709</v>
      </c>
      <c r="H33" s="16" t="n">
        <v>0.0111604325426642</v>
      </c>
      <c r="I33" s="16" t="n">
        <v>0.0135766952103365</v>
      </c>
      <c r="J33" s="16"/>
      <c r="K33" s="16" t="n">
        <v>0.0178228424197828</v>
      </c>
      <c r="L33" s="16" t="n">
        <v>0.0106185140743047</v>
      </c>
      <c r="M33" s="16" t="n">
        <v>0.00906807293695318</v>
      </c>
      <c r="N33" s="16" t="n">
        <v>0.00525308678934664</v>
      </c>
    </row>
    <row r="34">
      <c r="B34" s="17" t="s">
        <v>75</v>
      </c>
      <c r="C34" s="16" t="n">
        <v>0.0282805258144501</v>
      </c>
      <c r="D34" s="16" t="n">
        <v>0.0226399879732432</v>
      </c>
      <c r="E34" s="16" t="n">
        <v>0.0336740802117865</v>
      </c>
      <c r="F34" s="16"/>
      <c r="G34" s="16" t="n">
        <v>0.0442315397514269</v>
      </c>
      <c r="H34" s="16" t="n">
        <v>0.0254119886351141</v>
      </c>
      <c r="I34" s="16" t="n">
        <v>0.0246491771236913</v>
      </c>
      <c r="J34" s="16"/>
      <c r="K34" s="16" t="n">
        <v>0.0261178222961778</v>
      </c>
      <c r="L34" s="16" t="n">
        <v>0.0300211518060157</v>
      </c>
      <c r="M34" s="16" t="n">
        <v>0.0252456061420028</v>
      </c>
      <c r="N34" s="16" t="n">
        <v>0.0375409647889344</v>
      </c>
    </row>
    <row r="35">
      <c r="B35" s="17" t="s">
        <v>76</v>
      </c>
      <c r="C35" s="22" t="n">
        <v>0.0120991067771884</v>
      </c>
      <c r="D35" s="22" t="n">
        <v>0.0155724268653544</v>
      </c>
      <c r="E35" s="22" t="n">
        <v>0.00894196020823252</v>
      </c>
      <c r="F35" s="22"/>
      <c r="G35" s="22" t="n">
        <v>0.0155931399175565</v>
      </c>
      <c r="H35" s="22" t="n">
        <v>0.00753728460122734</v>
      </c>
      <c r="I35" s="22" t="n">
        <v>0.0149630494084273</v>
      </c>
      <c r="J35" s="22"/>
      <c r="K35" s="22" t="n">
        <v>0.0150620697615902</v>
      </c>
      <c r="L35" s="22" t="n">
        <v>0.0081420929947708</v>
      </c>
      <c r="M35" s="22" t="n">
        <v>0.00404249390410949</v>
      </c>
      <c r="N35" s="22" t="n">
        <v>0.00928886094092119</v>
      </c>
    </row>
    <row r="36">
      <c r="B36" s="18"/>
    </row>
    <row r="37">
      <c r="B37" t="s">
        <v>42</v>
      </c>
    </row>
    <row r="38">
      <c r="B38" t="s">
        <v>43</v>
      </c>
    </row>
    <row r="40">
      <c r="B40"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316</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0.0253773667589057</v>
      </c>
      <c r="D9" s="16" t="n">
        <v>0.0171662864480203</v>
      </c>
      <c r="E9" s="16" t="n">
        <v>0.0333561525299178</v>
      </c>
      <c r="F9" s="16"/>
      <c r="G9" s="16" t="n">
        <v>0.0519431047449976</v>
      </c>
      <c r="H9" s="16" t="n">
        <v>0.0271605372611089</v>
      </c>
      <c r="I9" s="16" t="n">
        <v>0.0132260705131435</v>
      </c>
      <c r="J9" s="16"/>
      <c r="K9" s="16" t="n">
        <v>0.0216886418774414</v>
      </c>
      <c r="L9" s="16" t="n">
        <v>0.0277934626750421</v>
      </c>
      <c r="M9" s="16" t="n">
        <v>0.0214817046170947</v>
      </c>
      <c r="N9" s="16" t="n">
        <v>0.0370415536181528</v>
      </c>
    </row>
    <row r="10">
      <c r="B10" s="17" t="s">
        <v>37</v>
      </c>
      <c r="C10" s="16" t="n">
        <v>0.120934847328385</v>
      </c>
      <c r="D10" s="16" t="n">
        <v>0.116414340004782</v>
      </c>
      <c r="E10" s="16" t="n">
        <v>0.126530836145003</v>
      </c>
      <c r="F10" s="16"/>
      <c r="G10" s="16" t="n">
        <v>0.124517171066202</v>
      </c>
      <c r="H10" s="16" t="n">
        <v>0.135422375495719</v>
      </c>
      <c r="I10" s="16" t="n">
        <v>0.106041974719169</v>
      </c>
      <c r="J10" s="16"/>
      <c r="K10" s="16" t="n">
        <v>0.124298189714688</v>
      </c>
      <c r="L10" s="16" t="n">
        <v>0.136378265946492</v>
      </c>
      <c r="M10" s="16" t="n">
        <v>0.0888509551635579</v>
      </c>
      <c r="N10" s="16" t="n">
        <v>0.0811390787412079</v>
      </c>
    </row>
    <row r="11">
      <c r="B11" s="17" t="s">
        <v>288</v>
      </c>
      <c r="C11" s="16" t="n">
        <v>0.462537848884918</v>
      </c>
      <c r="D11" s="16" t="n">
        <v>0.454516790013002</v>
      </c>
      <c r="E11" s="16" t="n">
        <v>0.470105481267291</v>
      </c>
      <c r="F11" s="16"/>
      <c r="G11" s="16" t="n">
        <v>0.444881973305723</v>
      </c>
      <c r="H11" s="16" t="n">
        <v>0.470340555300751</v>
      </c>
      <c r="I11" s="16" t="n">
        <v>0.462252204287522</v>
      </c>
      <c r="J11" s="16"/>
      <c r="K11" s="16" t="n">
        <v>0.47407149878997</v>
      </c>
      <c r="L11" s="16" t="n">
        <v>0.420529013134696</v>
      </c>
      <c r="M11" s="16" t="n">
        <v>0.450565048831571</v>
      </c>
      <c r="N11" s="16" t="n">
        <v>0.505434717049012</v>
      </c>
    </row>
    <row r="12">
      <c r="B12" s="17" t="s">
        <v>40</v>
      </c>
      <c r="C12" s="16" t="n">
        <v>0.249244112068914</v>
      </c>
      <c r="D12" s="16" t="n">
        <v>0.29427166153832</v>
      </c>
      <c r="E12" s="16" t="n">
        <v>0.20781280277375</v>
      </c>
      <c r="F12" s="16"/>
      <c r="G12" s="16" t="n">
        <v>0.214537507595129</v>
      </c>
      <c r="H12" s="16" t="n">
        <v>0.223194689609718</v>
      </c>
      <c r="I12" s="16" t="n">
        <v>0.287186037037928</v>
      </c>
      <c r="J12" s="16"/>
      <c r="K12" s="16" t="n">
        <v>0.225262169942419</v>
      </c>
      <c r="L12" s="16" t="n">
        <v>0.292169100280509</v>
      </c>
      <c r="M12" s="16" t="n">
        <v>0.335015139699718</v>
      </c>
      <c r="N12" s="16" t="n">
        <v>0.239666096683727</v>
      </c>
    </row>
    <row r="13">
      <c r="B13" s="17" t="s">
        <v>74</v>
      </c>
      <c r="C13" s="22" t="n">
        <v>0.141905824958877</v>
      </c>
      <c r="D13" s="22" t="n">
        <v>0.117630921995876</v>
      </c>
      <c r="E13" s="22" t="n">
        <v>0.162194727284039</v>
      </c>
      <c r="F13" s="22"/>
      <c r="G13" s="22" t="n">
        <v>0.164120243287948</v>
      </c>
      <c r="H13" s="22" t="n">
        <v>0.143881842332703</v>
      </c>
      <c r="I13" s="22" t="n">
        <v>0.131293713442237</v>
      </c>
      <c r="J13" s="22"/>
      <c r="K13" s="22" t="n">
        <v>0.154679499675481</v>
      </c>
      <c r="L13" s="22" t="n">
        <v>0.123130157963262</v>
      </c>
      <c r="M13" s="22" t="n">
        <v>0.104087151688059</v>
      </c>
      <c r="N13" s="22" t="n">
        <v>0.1367185539079</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317</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0.0337286684341386</v>
      </c>
      <c r="D9" s="16" t="n">
        <v>0.0301403916714593</v>
      </c>
      <c r="E9" s="16" t="n">
        <v>0.0373052054349015</v>
      </c>
      <c r="F9" s="16"/>
      <c r="G9" s="16" t="n">
        <v>0.0472506836230006</v>
      </c>
      <c r="H9" s="16" t="n">
        <v>0.0413090444848021</v>
      </c>
      <c r="I9" s="16" t="n">
        <v>0.021335868170948</v>
      </c>
      <c r="J9" s="16"/>
      <c r="K9" s="16" t="n">
        <v>0.0334658361265788</v>
      </c>
      <c r="L9" s="16" t="n">
        <v>0.0276102059990083</v>
      </c>
      <c r="M9" s="16" t="n">
        <v>0.0290096839149681</v>
      </c>
      <c r="N9" s="16" t="n">
        <v>0.0599138428767121</v>
      </c>
    </row>
    <row r="10">
      <c r="B10" s="17" t="s">
        <v>37</v>
      </c>
      <c r="C10" s="16" t="n">
        <v>0.145079309730584</v>
      </c>
      <c r="D10" s="16" t="n">
        <v>0.125549647696466</v>
      </c>
      <c r="E10" s="16" t="n">
        <v>0.163485343882101</v>
      </c>
      <c r="F10" s="16"/>
      <c r="G10" s="16" t="n">
        <v>0.118533104528095</v>
      </c>
      <c r="H10" s="16" t="n">
        <v>0.166288228189894</v>
      </c>
      <c r="I10" s="16" t="n">
        <v>0.135832948514737</v>
      </c>
      <c r="J10" s="16"/>
      <c r="K10" s="16" t="n">
        <v>0.159416614940798</v>
      </c>
      <c r="L10" s="16" t="n">
        <v>0.13726741430567</v>
      </c>
      <c r="M10" s="16" t="n">
        <v>0.105289475042448</v>
      </c>
      <c r="N10" s="16" t="n">
        <v>0.0944294465576901</v>
      </c>
    </row>
    <row r="11">
      <c r="B11" s="17" t="s">
        <v>288</v>
      </c>
      <c r="C11" s="16" t="n">
        <v>0.442134091895707</v>
      </c>
      <c r="D11" s="16" t="n">
        <v>0.42693140726872</v>
      </c>
      <c r="E11" s="16" t="n">
        <v>0.454335721441886</v>
      </c>
      <c r="F11" s="16"/>
      <c r="G11" s="16" t="n">
        <v>0.442154481857435</v>
      </c>
      <c r="H11" s="16" t="n">
        <v>0.432887564224851</v>
      </c>
      <c r="I11" s="16" t="n">
        <v>0.45072824523516</v>
      </c>
      <c r="J11" s="16"/>
      <c r="K11" s="16" t="n">
        <v>0.46261350597592</v>
      </c>
      <c r="L11" s="16" t="n">
        <v>0.41473436105037</v>
      </c>
      <c r="M11" s="16" t="n">
        <v>0.411701290055786</v>
      </c>
      <c r="N11" s="16" t="n">
        <v>0.387590257106136</v>
      </c>
    </row>
    <row r="12">
      <c r="B12" s="17" t="s">
        <v>40</v>
      </c>
      <c r="C12" s="16" t="n">
        <v>0.252629549701899</v>
      </c>
      <c r="D12" s="16" t="n">
        <v>0.307946210645288</v>
      </c>
      <c r="E12" s="16" t="n">
        <v>0.202140464565615</v>
      </c>
      <c r="F12" s="16"/>
      <c r="G12" s="16" t="n">
        <v>0.234383521974415</v>
      </c>
      <c r="H12" s="16" t="n">
        <v>0.225115410753391</v>
      </c>
      <c r="I12" s="16" t="n">
        <v>0.285432870521744</v>
      </c>
      <c r="J12" s="16"/>
      <c r="K12" s="16" t="n">
        <v>0.21318826363149</v>
      </c>
      <c r="L12" s="16" t="n">
        <v>0.3079769916946</v>
      </c>
      <c r="M12" s="16" t="n">
        <v>0.349038995327314</v>
      </c>
      <c r="N12" s="16" t="n">
        <v>0.312378163247696</v>
      </c>
    </row>
    <row r="13">
      <c r="B13" s="17" t="s">
        <v>74</v>
      </c>
      <c r="C13" s="22" t="n">
        <v>0.126428380237671</v>
      </c>
      <c r="D13" s="22" t="n">
        <v>0.109432342718066</v>
      </c>
      <c r="E13" s="22" t="n">
        <v>0.142733264675496</v>
      </c>
      <c r="F13" s="22"/>
      <c r="G13" s="22" t="n">
        <v>0.157678208017056</v>
      </c>
      <c r="H13" s="22" t="n">
        <v>0.134399752347062</v>
      </c>
      <c r="I13" s="22" t="n">
        <v>0.106670067557411</v>
      </c>
      <c r="J13" s="22"/>
      <c r="K13" s="22" t="n">
        <v>0.131315779325213</v>
      </c>
      <c r="L13" s="22" t="n">
        <v>0.112411026950352</v>
      </c>
      <c r="M13" s="22" t="n">
        <v>0.104960555659483</v>
      </c>
      <c r="N13" s="22" t="n">
        <v>0.145688290211765</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318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0.0249759705024856</v>
      </c>
      <c r="D9" s="16" t="n">
        <v>0.0266070079898308</v>
      </c>
      <c r="E9" s="16" t="n">
        <v>0.0231125245583022</v>
      </c>
      <c r="F9" s="16"/>
      <c r="G9" s="16" t="n">
        <v>0.0433868082902068</v>
      </c>
      <c r="H9" s="16" t="n">
        <v>0.0265653004070996</v>
      </c>
      <c r="I9" s="16" t="n">
        <v>0.0162258600761905</v>
      </c>
      <c r="J9" s="16"/>
      <c r="K9" s="16" t="n">
        <v>0.0227662686436958</v>
      </c>
      <c r="L9" s="16" t="n">
        <v>0.022741053466153</v>
      </c>
      <c r="M9" s="16" t="n">
        <v>0.0154805407259478</v>
      </c>
      <c r="N9" s="16" t="n">
        <v>0.0453130810678221</v>
      </c>
    </row>
    <row r="10">
      <c r="B10" s="17" t="s">
        <v>37</v>
      </c>
      <c r="C10" s="16" t="n">
        <v>0.113157750049912</v>
      </c>
      <c r="D10" s="16" t="n">
        <v>0.0914256027465081</v>
      </c>
      <c r="E10" s="16" t="n">
        <v>0.134010986036952</v>
      </c>
      <c r="F10" s="16"/>
      <c r="G10" s="16" t="n">
        <v>0.11744473337693</v>
      </c>
      <c r="H10" s="16" t="n">
        <v>0.119707904886818</v>
      </c>
      <c r="I10" s="16" t="n">
        <v>0.105370843025936</v>
      </c>
      <c r="J10" s="16"/>
      <c r="K10" s="16" t="n">
        <v>0.12309783088649</v>
      </c>
      <c r="L10" s="16" t="n">
        <v>0.114546155368287</v>
      </c>
      <c r="M10" s="16" t="n">
        <v>0.0620283137680779</v>
      </c>
      <c r="N10" s="16" t="n">
        <v>0.0948839039491859</v>
      </c>
    </row>
    <row r="11">
      <c r="B11" s="17" t="s">
        <v>288</v>
      </c>
      <c r="C11" s="16" t="n">
        <v>0.463441607246343</v>
      </c>
      <c r="D11" s="16" t="n">
        <v>0.443918956423678</v>
      </c>
      <c r="E11" s="16" t="n">
        <v>0.486553596393891</v>
      </c>
      <c r="F11" s="16"/>
      <c r="G11" s="16" t="n">
        <v>0.478919143431257</v>
      </c>
      <c r="H11" s="16" t="n">
        <v>0.452223925081333</v>
      </c>
      <c r="I11" s="16" t="n">
        <v>0.467764618651968</v>
      </c>
      <c r="J11" s="16"/>
      <c r="K11" s="16" t="n">
        <v>0.470852281237507</v>
      </c>
      <c r="L11" s="16" t="n">
        <v>0.46379150351501</v>
      </c>
      <c r="M11" s="16" t="n">
        <v>0.475433866774661</v>
      </c>
      <c r="N11" s="16" t="n">
        <v>0.4193012777708</v>
      </c>
    </row>
    <row r="12">
      <c r="B12" s="17" t="s">
        <v>40</v>
      </c>
      <c r="C12" s="16" t="n">
        <v>0.255830273228624</v>
      </c>
      <c r="D12" s="16" t="n">
        <v>0.297337558966578</v>
      </c>
      <c r="E12" s="16" t="n">
        <v>0.211934139506005</v>
      </c>
      <c r="F12" s="16"/>
      <c r="G12" s="16" t="n">
        <v>0.191559446613659</v>
      </c>
      <c r="H12" s="16" t="n">
        <v>0.235958700313374</v>
      </c>
      <c r="I12" s="16" t="n">
        <v>0.299701496924509</v>
      </c>
      <c r="J12" s="16"/>
      <c r="K12" s="16" t="n">
        <v>0.229272787943464</v>
      </c>
      <c r="L12" s="16" t="n">
        <v>0.285506605238361</v>
      </c>
      <c r="M12" s="16" t="n">
        <v>0.342301349941906</v>
      </c>
      <c r="N12" s="16" t="n">
        <v>0.268826732791035</v>
      </c>
    </row>
    <row r="13">
      <c r="B13" s="17" t="s">
        <v>74</v>
      </c>
      <c r="C13" s="22" t="n">
        <v>0.142594398972635</v>
      </c>
      <c r="D13" s="22" t="n">
        <v>0.140710873873405</v>
      </c>
      <c r="E13" s="22" t="n">
        <v>0.14438875350485</v>
      </c>
      <c r="F13" s="22"/>
      <c r="G13" s="22" t="n">
        <v>0.168689868287948</v>
      </c>
      <c r="H13" s="22" t="n">
        <v>0.165544169311375</v>
      </c>
      <c r="I13" s="22" t="n">
        <v>0.110937181321397</v>
      </c>
      <c r="J13" s="22"/>
      <c r="K13" s="22" t="n">
        <v>0.154010831288844</v>
      </c>
      <c r="L13" s="22" t="n">
        <v>0.113414682412189</v>
      </c>
      <c r="M13" s="22" t="n">
        <v>0.104755928789407</v>
      </c>
      <c r="N13" s="22" t="n">
        <v>0.171675004421156</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319</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0.168072998185598</v>
      </c>
      <c r="D9" s="16" t="n">
        <v>0.130078221825717</v>
      </c>
      <c r="E9" s="16" t="n">
        <v>0.202780895602958</v>
      </c>
      <c r="F9" s="16"/>
      <c r="G9" s="16" t="n">
        <v>0.183106113804993</v>
      </c>
      <c r="H9" s="16" t="n">
        <v>0.189345964275714</v>
      </c>
      <c r="I9" s="16" t="n">
        <v>0.14234491878215</v>
      </c>
      <c r="J9" s="16"/>
      <c r="K9" s="16" t="n">
        <v>0.195599936483979</v>
      </c>
      <c r="L9" s="16" t="n">
        <v>0.0871448362462126</v>
      </c>
      <c r="M9" s="16" t="n">
        <v>0.131920183812924</v>
      </c>
      <c r="N9" s="16" t="n">
        <v>0.162020269930159</v>
      </c>
    </row>
    <row r="10">
      <c r="B10" s="17" t="s">
        <v>37</v>
      </c>
      <c r="C10" s="16" t="n">
        <v>0.259824364691662</v>
      </c>
      <c r="D10" s="16" t="n">
        <v>0.227084973999629</v>
      </c>
      <c r="E10" s="16" t="n">
        <v>0.293913893697304</v>
      </c>
      <c r="F10" s="16"/>
      <c r="G10" s="16" t="n">
        <v>0.286599859398845</v>
      </c>
      <c r="H10" s="16" t="n">
        <v>0.266415780653853</v>
      </c>
      <c r="I10" s="16" t="n">
        <v>0.243117028193887</v>
      </c>
      <c r="J10" s="16"/>
      <c r="K10" s="16" t="n">
        <v>0.281866246202636</v>
      </c>
      <c r="L10" s="16" t="n">
        <v>0.242390886135347</v>
      </c>
      <c r="M10" s="16" t="n">
        <v>0.195935054387895</v>
      </c>
      <c r="N10" s="16" t="n">
        <v>0.224406520975975</v>
      </c>
    </row>
    <row r="11">
      <c r="B11" s="17" t="s">
        <v>288</v>
      </c>
      <c r="C11" s="16" t="n">
        <v>0.286619044714019</v>
      </c>
      <c r="D11" s="16" t="n">
        <v>0.316712285891916</v>
      </c>
      <c r="E11" s="16" t="n">
        <v>0.256665240595241</v>
      </c>
      <c r="F11" s="16"/>
      <c r="G11" s="16" t="n">
        <v>0.273462780664714</v>
      </c>
      <c r="H11" s="16" t="n">
        <v>0.274710254326603</v>
      </c>
      <c r="I11" s="16" t="n">
        <v>0.302894187836157</v>
      </c>
      <c r="J11" s="16"/>
      <c r="K11" s="16" t="n">
        <v>0.26318766584764</v>
      </c>
      <c r="L11" s="16" t="n">
        <v>0.314710399498935</v>
      </c>
      <c r="M11" s="16" t="n">
        <v>0.352173298700309</v>
      </c>
      <c r="N11" s="16" t="n">
        <v>0.341619072592065</v>
      </c>
    </row>
    <row r="12">
      <c r="B12" s="17" t="s">
        <v>40</v>
      </c>
      <c r="C12" s="16" t="n">
        <v>0.173994863797897</v>
      </c>
      <c r="D12" s="16" t="n">
        <v>0.222862578572854</v>
      </c>
      <c r="E12" s="16" t="n">
        <v>0.126017225810313</v>
      </c>
      <c r="F12" s="16"/>
      <c r="G12" s="16" t="n">
        <v>0.126816088575241</v>
      </c>
      <c r="H12" s="16" t="n">
        <v>0.156689950828219</v>
      </c>
      <c r="I12" s="16" t="n">
        <v>0.208727616588137</v>
      </c>
      <c r="J12" s="16"/>
      <c r="K12" s="16" t="n">
        <v>0.144245598912511</v>
      </c>
      <c r="L12" s="16" t="n">
        <v>0.237517288295234</v>
      </c>
      <c r="M12" s="16" t="n">
        <v>0.259036942407537</v>
      </c>
      <c r="N12" s="16" t="n">
        <v>0.164721259587952</v>
      </c>
    </row>
    <row r="13">
      <c r="B13" s="17" t="s">
        <v>74</v>
      </c>
      <c r="C13" s="22" t="n">
        <v>0.111488728610824</v>
      </c>
      <c r="D13" s="22" t="n">
        <v>0.103261939709884</v>
      </c>
      <c r="E13" s="22" t="n">
        <v>0.120622744294183</v>
      </c>
      <c r="F13" s="22"/>
      <c r="G13" s="22" t="n">
        <v>0.130015157556208</v>
      </c>
      <c r="H13" s="22" t="n">
        <v>0.112838049915612</v>
      </c>
      <c r="I13" s="22" t="n">
        <v>0.102916248599669</v>
      </c>
      <c r="J13" s="22"/>
      <c r="K13" s="22" t="n">
        <v>0.115100552553234</v>
      </c>
      <c r="L13" s="22" t="n">
        <v>0.118236589824272</v>
      </c>
      <c r="M13" s="22" t="n">
        <v>0.0609345206913353</v>
      </c>
      <c r="N13" s="22" t="n">
        <v>0.107232876913849</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320</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0.0464140410601676</v>
      </c>
      <c r="D9" s="16" t="n">
        <v>0.0479683206945082</v>
      </c>
      <c r="E9" s="16" t="n">
        <v>0.0451810794109248</v>
      </c>
      <c r="F9" s="16"/>
      <c r="G9" s="16" t="n">
        <v>0.0794720623649444</v>
      </c>
      <c r="H9" s="16" t="n">
        <v>0.0445491907929376</v>
      </c>
      <c r="I9" s="16" t="n">
        <v>0.0350923756352743</v>
      </c>
      <c r="J9" s="16"/>
      <c r="K9" s="16" t="n">
        <v>0.0498917312965669</v>
      </c>
      <c r="L9" s="16" t="n">
        <v>0.026719631455009</v>
      </c>
      <c r="M9" s="16" t="n">
        <v>0.0471375996824526</v>
      </c>
      <c r="N9" s="16" t="n">
        <v>0.0560636984181526</v>
      </c>
    </row>
    <row r="10">
      <c r="B10" s="17" t="s">
        <v>37</v>
      </c>
      <c r="C10" s="16" t="n">
        <v>0.147113806063085</v>
      </c>
      <c r="D10" s="16" t="n">
        <v>0.133823102831619</v>
      </c>
      <c r="E10" s="16" t="n">
        <v>0.160397458467294</v>
      </c>
      <c r="F10" s="16"/>
      <c r="G10" s="16" t="n">
        <v>0.136563851217406</v>
      </c>
      <c r="H10" s="16" t="n">
        <v>0.157227652381687</v>
      </c>
      <c r="I10" s="16" t="n">
        <v>0.141871519088368</v>
      </c>
      <c r="J10" s="16"/>
      <c r="K10" s="16" t="n">
        <v>0.151603243806938</v>
      </c>
      <c r="L10" s="16" t="n">
        <v>0.130799875183297</v>
      </c>
      <c r="M10" s="16" t="n">
        <v>0.141684594328119</v>
      </c>
      <c r="N10" s="16" t="n">
        <v>0.143048628780268</v>
      </c>
    </row>
    <row r="11">
      <c r="B11" s="17" t="s">
        <v>288</v>
      </c>
      <c r="C11" s="16" t="n">
        <v>0.423576085981325</v>
      </c>
      <c r="D11" s="16" t="n">
        <v>0.405538522351963</v>
      </c>
      <c r="E11" s="16" t="n">
        <v>0.439964491069637</v>
      </c>
      <c r="F11" s="16"/>
      <c r="G11" s="16" t="n">
        <v>0.406862987769733</v>
      </c>
      <c r="H11" s="16" t="n">
        <v>0.423178595037224</v>
      </c>
      <c r="I11" s="16" t="n">
        <v>0.430546869966899</v>
      </c>
      <c r="J11" s="16"/>
      <c r="K11" s="16" t="n">
        <v>0.437803385450645</v>
      </c>
      <c r="L11" s="16" t="n">
        <v>0.402507314078744</v>
      </c>
      <c r="M11" s="16" t="n">
        <v>0.368010470919241</v>
      </c>
      <c r="N11" s="16" t="n">
        <v>0.436546509897639</v>
      </c>
    </row>
    <row r="12">
      <c r="B12" s="17" t="s">
        <v>40</v>
      </c>
      <c r="C12" s="16" t="n">
        <v>0.246047628713549</v>
      </c>
      <c r="D12" s="16" t="n">
        <v>0.293140918361328</v>
      </c>
      <c r="E12" s="16" t="n">
        <v>0.201590849011249</v>
      </c>
      <c r="F12" s="16"/>
      <c r="G12" s="16" t="n">
        <v>0.232851911806693</v>
      </c>
      <c r="H12" s="16" t="n">
        <v>0.229216481024992</v>
      </c>
      <c r="I12" s="16" t="n">
        <v>0.266917709260311</v>
      </c>
      <c r="J12" s="16"/>
      <c r="K12" s="16" t="n">
        <v>0.215235397560352</v>
      </c>
      <c r="L12" s="16" t="n">
        <v>0.31220713203245</v>
      </c>
      <c r="M12" s="16" t="n">
        <v>0.328270120981298</v>
      </c>
      <c r="N12" s="16" t="n">
        <v>0.253461745474812</v>
      </c>
    </row>
    <row r="13">
      <c r="B13" s="17" t="s">
        <v>74</v>
      </c>
      <c r="C13" s="22" t="n">
        <v>0.136848438181873</v>
      </c>
      <c r="D13" s="22" t="n">
        <v>0.119529135760582</v>
      </c>
      <c r="E13" s="22" t="n">
        <v>0.152866122040896</v>
      </c>
      <c r="F13" s="22"/>
      <c r="G13" s="22" t="n">
        <v>0.144249186841224</v>
      </c>
      <c r="H13" s="22" t="n">
        <v>0.14582808076316</v>
      </c>
      <c r="I13" s="22" t="n">
        <v>0.125571526049147</v>
      </c>
      <c r="J13" s="22"/>
      <c r="K13" s="22" t="n">
        <v>0.145466241885498</v>
      </c>
      <c r="L13" s="22" t="n">
        <v>0.1277660472505</v>
      </c>
      <c r="M13" s="22" t="n">
        <v>0.11489721408889</v>
      </c>
      <c r="N13" s="22" t="n">
        <v>0.110879417429128</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321</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0.0385827370300118</v>
      </c>
      <c r="D9" s="16" t="n">
        <v>0.0380033402284135</v>
      </c>
      <c r="E9" s="16" t="n">
        <v>0.040158232099891</v>
      </c>
      <c r="F9" s="16"/>
      <c r="G9" s="16" t="n">
        <v>0.0559693016073033</v>
      </c>
      <c r="H9" s="16" t="n">
        <v>0.0469745596068872</v>
      </c>
      <c r="I9" s="16" t="n">
        <v>0.0239086946863237</v>
      </c>
      <c r="J9" s="16"/>
      <c r="K9" s="16" t="n">
        <v>0.0355167277386424</v>
      </c>
      <c r="L9" s="16" t="n">
        <v>0.044105795587453</v>
      </c>
      <c r="M9" s="16" t="n">
        <v>0.0294506742476205</v>
      </c>
      <c r="N9" s="16" t="n">
        <v>0.0555996278846405</v>
      </c>
    </row>
    <row r="10">
      <c r="B10" s="17" t="s">
        <v>37</v>
      </c>
      <c r="C10" s="16" t="n">
        <v>0.140444946866095</v>
      </c>
      <c r="D10" s="16" t="n">
        <v>0.118717768622094</v>
      </c>
      <c r="E10" s="16" t="n">
        <v>0.163872614256635</v>
      </c>
      <c r="F10" s="16"/>
      <c r="G10" s="16" t="n">
        <v>0.176772890848018</v>
      </c>
      <c r="H10" s="16" t="n">
        <v>0.13633738154892</v>
      </c>
      <c r="I10" s="16" t="n">
        <v>0.129918232599846</v>
      </c>
      <c r="J10" s="16"/>
      <c r="K10" s="16" t="n">
        <v>0.150303014514989</v>
      </c>
      <c r="L10" s="16" t="n">
        <v>0.127245976837479</v>
      </c>
      <c r="M10" s="16" t="n">
        <v>0.0889643220671962</v>
      </c>
      <c r="N10" s="16" t="n">
        <v>0.160192293409371</v>
      </c>
    </row>
    <row r="11">
      <c r="B11" s="17" t="s">
        <v>288</v>
      </c>
      <c r="C11" s="16" t="n">
        <v>0.420370318917239</v>
      </c>
      <c r="D11" s="16" t="n">
        <v>0.420298388691524</v>
      </c>
      <c r="E11" s="16" t="n">
        <v>0.420291259271887</v>
      </c>
      <c r="F11" s="16"/>
      <c r="G11" s="16" t="n">
        <v>0.349775772554227</v>
      </c>
      <c r="H11" s="16" t="n">
        <v>0.448837196740967</v>
      </c>
      <c r="I11" s="16" t="n">
        <v>0.421769046813226</v>
      </c>
      <c r="J11" s="16"/>
      <c r="K11" s="16" t="n">
        <v>0.423745513809708</v>
      </c>
      <c r="L11" s="16" t="n">
        <v>0.423444853377127</v>
      </c>
      <c r="M11" s="16" t="n">
        <v>0.436638431631831</v>
      </c>
      <c r="N11" s="16" t="n">
        <v>0.397942208899473</v>
      </c>
    </row>
    <row r="12">
      <c r="B12" s="17" t="s">
        <v>40</v>
      </c>
      <c r="C12" s="16" t="n">
        <v>0.257332825118704</v>
      </c>
      <c r="D12" s="16" t="n">
        <v>0.291727747245177</v>
      </c>
      <c r="E12" s="16" t="n">
        <v>0.222513804159178</v>
      </c>
      <c r="F12" s="16"/>
      <c r="G12" s="16" t="n">
        <v>0.236148613561537</v>
      </c>
      <c r="H12" s="16" t="n">
        <v>0.220065699384723</v>
      </c>
      <c r="I12" s="16" t="n">
        <v>0.300369982871791</v>
      </c>
      <c r="J12" s="16"/>
      <c r="K12" s="16" t="n">
        <v>0.240411501332965</v>
      </c>
      <c r="L12" s="16" t="n">
        <v>0.272604233322946</v>
      </c>
      <c r="M12" s="16" t="n">
        <v>0.321772274124464</v>
      </c>
      <c r="N12" s="16" t="n">
        <v>0.257643679385962</v>
      </c>
    </row>
    <row r="13">
      <c r="B13" s="17" t="s">
        <v>74</v>
      </c>
      <c r="C13" s="22" t="n">
        <v>0.14326917206795</v>
      </c>
      <c r="D13" s="22" t="n">
        <v>0.131252755212792</v>
      </c>
      <c r="E13" s="22" t="n">
        <v>0.153164090212409</v>
      </c>
      <c r="F13" s="22"/>
      <c r="G13" s="22" t="n">
        <v>0.181333421428915</v>
      </c>
      <c r="H13" s="22" t="n">
        <v>0.147785162718503</v>
      </c>
      <c r="I13" s="22" t="n">
        <v>0.124034043028814</v>
      </c>
      <c r="J13" s="22"/>
      <c r="K13" s="22" t="n">
        <v>0.150023242603696</v>
      </c>
      <c r="L13" s="22" t="n">
        <v>0.132599140874995</v>
      </c>
      <c r="M13" s="22" t="n">
        <v>0.123174297928888</v>
      </c>
      <c r="N13" s="22" t="n">
        <v>0.128622190420554</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322</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0.0464748679569196</v>
      </c>
      <c r="D9" s="16" t="n">
        <v>0.0474088507397133</v>
      </c>
      <c r="E9" s="16" t="n">
        <v>0.0458631281541934</v>
      </c>
      <c r="F9" s="16"/>
      <c r="G9" s="16" t="n">
        <v>0.0704342376154104</v>
      </c>
      <c r="H9" s="16" t="n">
        <v>0.0552966676078401</v>
      </c>
      <c r="I9" s="16" t="n">
        <v>0.0288048208523016</v>
      </c>
      <c r="J9" s="16"/>
      <c r="K9" s="16" t="n">
        <v>0.0503833230410429</v>
      </c>
      <c r="L9" s="16" t="n">
        <v>0.0275645429649901</v>
      </c>
      <c r="M9" s="16" t="n">
        <v>0.0442597439604748</v>
      </c>
      <c r="N9" s="16" t="n">
        <v>0.0464258568413625</v>
      </c>
    </row>
    <row r="10">
      <c r="B10" s="17" t="s">
        <v>37</v>
      </c>
      <c r="C10" s="16" t="n">
        <v>0.176117877768168</v>
      </c>
      <c r="D10" s="16" t="n">
        <v>0.151753055823014</v>
      </c>
      <c r="E10" s="16" t="n">
        <v>0.201169599344342</v>
      </c>
      <c r="F10" s="16"/>
      <c r="G10" s="16" t="n">
        <v>0.166786186632646</v>
      </c>
      <c r="H10" s="16" t="n">
        <v>0.202769922039747</v>
      </c>
      <c r="I10" s="16" t="n">
        <v>0.155008651346894</v>
      </c>
      <c r="J10" s="16"/>
      <c r="K10" s="16" t="n">
        <v>0.194777231716496</v>
      </c>
      <c r="L10" s="16" t="n">
        <v>0.147554304122402</v>
      </c>
      <c r="M10" s="16" t="n">
        <v>0.143920702579002</v>
      </c>
      <c r="N10" s="16" t="n">
        <v>0.156745667658877</v>
      </c>
    </row>
    <row r="11">
      <c r="B11" s="17" t="s">
        <v>288</v>
      </c>
      <c r="C11" s="16" t="n">
        <v>0.393043430807473</v>
      </c>
      <c r="D11" s="16" t="n">
        <v>0.376675751546019</v>
      </c>
      <c r="E11" s="16" t="n">
        <v>0.408155359192535</v>
      </c>
      <c r="F11" s="16"/>
      <c r="G11" s="16" t="n">
        <v>0.398711859599743</v>
      </c>
      <c r="H11" s="16" t="n">
        <v>0.381182452902156</v>
      </c>
      <c r="I11" s="16" t="n">
        <v>0.401839108300154</v>
      </c>
      <c r="J11" s="16"/>
      <c r="K11" s="16" t="n">
        <v>0.391219461482066</v>
      </c>
      <c r="L11" s="16" t="n">
        <v>0.442845422708448</v>
      </c>
      <c r="M11" s="16" t="n">
        <v>0.359644474812465</v>
      </c>
      <c r="N11" s="16" t="n">
        <v>0.367077710072217</v>
      </c>
    </row>
    <row r="12">
      <c r="B12" s="17" t="s">
        <v>40</v>
      </c>
      <c r="C12" s="16" t="n">
        <v>0.268938982772842</v>
      </c>
      <c r="D12" s="16" t="n">
        <v>0.323196363153023</v>
      </c>
      <c r="E12" s="16" t="n">
        <v>0.216758007686363</v>
      </c>
      <c r="F12" s="16"/>
      <c r="G12" s="16" t="n">
        <v>0.244544690845005</v>
      </c>
      <c r="H12" s="16" t="n">
        <v>0.237456396030207</v>
      </c>
      <c r="I12" s="16" t="n">
        <v>0.307862533292221</v>
      </c>
      <c r="J12" s="16"/>
      <c r="K12" s="16" t="n">
        <v>0.244093234259906</v>
      </c>
      <c r="L12" s="16" t="n">
        <v>0.288072070547804</v>
      </c>
      <c r="M12" s="16" t="n">
        <v>0.331369215556291</v>
      </c>
      <c r="N12" s="16" t="n">
        <v>0.318824053813496</v>
      </c>
    </row>
    <row r="13">
      <c r="B13" s="17" t="s">
        <v>74</v>
      </c>
      <c r="C13" s="22" t="n">
        <v>0.115424840694597</v>
      </c>
      <c r="D13" s="22" t="n">
        <v>0.100965978738231</v>
      </c>
      <c r="E13" s="22" t="n">
        <v>0.128053905622567</v>
      </c>
      <c r="F13" s="22"/>
      <c r="G13" s="22" t="n">
        <v>0.119523025307195</v>
      </c>
      <c r="H13" s="22" t="n">
        <v>0.123294561420049</v>
      </c>
      <c r="I13" s="22" t="n">
        <v>0.106484886208429</v>
      </c>
      <c r="J13" s="22"/>
      <c r="K13" s="22" t="n">
        <v>0.119526749500489</v>
      </c>
      <c r="L13" s="22" t="n">
        <v>0.0939636596563559</v>
      </c>
      <c r="M13" s="22" t="n">
        <v>0.120805863091767</v>
      </c>
      <c r="N13" s="22" t="n">
        <v>0.110926711614048</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323</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0.0263024916996909</v>
      </c>
      <c r="D9" s="16" t="n">
        <v>0.0249952174716089</v>
      </c>
      <c r="E9" s="16" t="n">
        <v>0.0282878720489151</v>
      </c>
      <c r="F9" s="16"/>
      <c r="G9" s="16" t="n">
        <v>0.0486207404134227</v>
      </c>
      <c r="H9" s="16" t="n">
        <v>0.0260712254460874</v>
      </c>
      <c r="I9" s="16" t="n">
        <v>0.017702846016166</v>
      </c>
      <c r="J9" s="16"/>
      <c r="K9" s="16" t="n">
        <v>0.0218601082803292</v>
      </c>
      <c r="L9" s="16" t="n">
        <v>0.0254167278834378</v>
      </c>
      <c r="M9" s="16" t="n">
        <v>0.0277152987718099</v>
      </c>
      <c r="N9" s="16" t="n">
        <v>0.0498047316517407</v>
      </c>
    </row>
    <row r="10">
      <c r="B10" s="17" t="s">
        <v>37</v>
      </c>
      <c r="C10" s="16" t="n">
        <v>0.0919955694175292</v>
      </c>
      <c r="D10" s="16" t="n">
        <v>0.080344849248523</v>
      </c>
      <c r="E10" s="16" t="n">
        <v>0.103302641413801</v>
      </c>
      <c r="F10" s="16"/>
      <c r="G10" s="16" t="n">
        <v>0.0687871878102971</v>
      </c>
      <c r="H10" s="16" t="n">
        <v>0.0993067560607221</v>
      </c>
      <c r="I10" s="16" t="n">
        <v>0.0943602073755192</v>
      </c>
      <c r="J10" s="16"/>
      <c r="K10" s="16" t="n">
        <v>0.104888446141557</v>
      </c>
      <c r="L10" s="16" t="n">
        <v>0.0978214808505464</v>
      </c>
      <c r="M10" s="16" t="n">
        <v>0.035718835434826</v>
      </c>
      <c r="N10" s="16" t="n">
        <v>0.0553096432384846</v>
      </c>
    </row>
    <row r="11">
      <c r="B11" s="17" t="s">
        <v>288</v>
      </c>
      <c r="C11" s="16" t="n">
        <v>0.429736943923364</v>
      </c>
      <c r="D11" s="16" t="n">
        <v>0.409370798994928</v>
      </c>
      <c r="E11" s="16" t="n">
        <v>0.448955308886759</v>
      </c>
      <c r="F11" s="16"/>
      <c r="G11" s="16" t="n">
        <v>0.409665096065361</v>
      </c>
      <c r="H11" s="16" t="n">
        <v>0.440735474516165</v>
      </c>
      <c r="I11" s="16" t="n">
        <v>0.427432378532843</v>
      </c>
      <c r="J11" s="16"/>
      <c r="K11" s="16" t="n">
        <v>0.436230558883049</v>
      </c>
      <c r="L11" s="16" t="n">
        <v>0.43719264320324</v>
      </c>
      <c r="M11" s="16" t="n">
        <v>0.369945081297954</v>
      </c>
      <c r="N11" s="16" t="n">
        <v>0.436869518034903</v>
      </c>
    </row>
    <row r="12">
      <c r="B12" s="17" t="s">
        <v>40</v>
      </c>
      <c r="C12" s="16" t="n">
        <v>0.357483108631293</v>
      </c>
      <c r="D12" s="16" t="n">
        <v>0.397223276814497</v>
      </c>
      <c r="E12" s="16" t="n">
        <v>0.31805963019952</v>
      </c>
      <c r="F12" s="16"/>
      <c r="G12" s="16" t="n">
        <v>0.375069152169679</v>
      </c>
      <c r="H12" s="16" t="n">
        <v>0.322045904312742</v>
      </c>
      <c r="I12" s="16" t="n">
        <v>0.383505191140392</v>
      </c>
      <c r="J12" s="16"/>
      <c r="K12" s="16" t="n">
        <v>0.332340491472828</v>
      </c>
      <c r="L12" s="16" t="n">
        <v>0.358895162404283</v>
      </c>
      <c r="M12" s="16" t="n">
        <v>0.518659985025651</v>
      </c>
      <c r="N12" s="16" t="n">
        <v>0.347756390293784</v>
      </c>
    </row>
    <row r="13">
      <c r="B13" s="17" t="s">
        <v>74</v>
      </c>
      <c r="C13" s="22" t="n">
        <v>0.0944818863281232</v>
      </c>
      <c r="D13" s="22" t="n">
        <v>0.0880658574704424</v>
      </c>
      <c r="E13" s="22" t="n">
        <v>0.101394547451005</v>
      </c>
      <c r="F13" s="22"/>
      <c r="G13" s="22" t="n">
        <v>0.0978578235412404</v>
      </c>
      <c r="H13" s="22" t="n">
        <v>0.111840639664284</v>
      </c>
      <c r="I13" s="22" t="n">
        <v>0.0769993769350796</v>
      </c>
      <c r="J13" s="22"/>
      <c r="K13" s="22" t="n">
        <v>0.104680395222238</v>
      </c>
      <c r="L13" s="22" t="n">
        <v>0.0806739856584924</v>
      </c>
      <c r="M13" s="22" t="n">
        <v>0.0479607994697594</v>
      </c>
      <c r="N13" s="22" t="n">
        <v>0.110259716781088</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324</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0.0620394169352366</v>
      </c>
      <c r="D9" s="16" t="n">
        <v>0.0604283609902171</v>
      </c>
      <c r="E9" s="16" t="n">
        <v>0.0614638585545929</v>
      </c>
      <c r="F9" s="16"/>
      <c r="G9" s="16" t="n">
        <v>0.0645380041911539</v>
      </c>
      <c r="H9" s="16" t="n">
        <v>0.0650302993629259</v>
      </c>
      <c r="I9" s="16" t="n">
        <v>0.0582701067413457</v>
      </c>
      <c r="J9" s="16"/>
      <c r="K9" s="16" t="n">
        <v>0.0589521936613609</v>
      </c>
      <c r="L9" s="16" t="n">
        <v>0.0421227393834688</v>
      </c>
      <c r="M9" s="16" t="n">
        <v>0.0788951353446439</v>
      </c>
      <c r="N9" s="16" t="n">
        <v>0.0987180621509794</v>
      </c>
    </row>
    <row r="10">
      <c r="B10" s="17" t="s">
        <v>37</v>
      </c>
      <c r="C10" s="16" t="n">
        <v>0.199899781723801</v>
      </c>
      <c r="D10" s="16" t="n">
        <v>0.182491488529759</v>
      </c>
      <c r="E10" s="16" t="n">
        <v>0.218639477568786</v>
      </c>
      <c r="F10" s="16"/>
      <c r="G10" s="16" t="n">
        <v>0.167764656302658</v>
      </c>
      <c r="H10" s="16" t="n">
        <v>0.198757885882208</v>
      </c>
      <c r="I10" s="16" t="n">
        <v>0.213654169501793</v>
      </c>
      <c r="J10" s="16"/>
      <c r="K10" s="16" t="n">
        <v>0.206136046228869</v>
      </c>
      <c r="L10" s="16" t="n">
        <v>0.202036050297302</v>
      </c>
      <c r="M10" s="16" t="n">
        <v>0.169400400145285</v>
      </c>
      <c r="N10" s="16" t="n">
        <v>0.194146776977341</v>
      </c>
    </row>
    <row r="11">
      <c r="B11" s="17" t="s">
        <v>288</v>
      </c>
      <c r="C11" s="16" t="n">
        <v>0.288220882254522</v>
      </c>
      <c r="D11" s="16" t="n">
        <v>0.29858428527649</v>
      </c>
      <c r="E11" s="16" t="n">
        <v>0.279058063546279</v>
      </c>
      <c r="F11" s="16"/>
      <c r="G11" s="16" t="n">
        <v>0.232576767060478</v>
      </c>
      <c r="H11" s="16" t="n">
        <v>0.297738581510084</v>
      </c>
      <c r="I11" s="16" t="n">
        <v>0.301343552944008</v>
      </c>
      <c r="J11" s="16"/>
      <c r="K11" s="16" t="n">
        <v>0.28992529779633</v>
      </c>
      <c r="L11" s="16" t="n">
        <v>0.287617715258702</v>
      </c>
      <c r="M11" s="16" t="n">
        <v>0.310073440600904</v>
      </c>
      <c r="N11" s="16" t="n">
        <v>0.254412822999418</v>
      </c>
    </row>
    <row r="12">
      <c r="B12" s="17" t="s">
        <v>40</v>
      </c>
      <c r="C12" s="16" t="n">
        <v>0.144130996663866</v>
      </c>
      <c r="D12" s="16" t="n">
        <v>0.166991347481488</v>
      </c>
      <c r="E12" s="16" t="n">
        <v>0.124130878864949</v>
      </c>
      <c r="F12" s="16"/>
      <c r="G12" s="16" t="n">
        <v>0.124279095051601</v>
      </c>
      <c r="H12" s="16" t="n">
        <v>0.132954083816744</v>
      </c>
      <c r="I12" s="16" t="n">
        <v>0.162369764675953</v>
      </c>
      <c r="J12" s="16"/>
      <c r="K12" s="16" t="n">
        <v>0.124815852357742</v>
      </c>
      <c r="L12" s="16" t="n">
        <v>0.181179418789076</v>
      </c>
      <c r="M12" s="16" t="n">
        <v>0.175301856589394</v>
      </c>
      <c r="N12" s="16" t="n">
        <v>0.175240301234416</v>
      </c>
    </row>
    <row r="13">
      <c r="B13" s="17" t="s">
        <v>74</v>
      </c>
      <c r="C13" s="22" t="n">
        <v>0.305708922422575</v>
      </c>
      <c r="D13" s="22" t="n">
        <v>0.291504517722045</v>
      </c>
      <c r="E13" s="22" t="n">
        <v>0.316707721465392</v>
      </c>
      <c r="F13" s="22"/>
      <c r="G13" s="22" t="n">
        <v>0.41084147739411</v>
      </c>
      <c r="H13" s="22" t="n">
        <v>0.305519149428037</v>
      </c>
      <c r="I13" s="22" t="n">
        <v>0.2643624061369</v>
      </c>
      <c r="J13" s="22"/>
      <c r="K13" s="22" t="n">
        <v>0.320170609955699</v>
      </c>
      <c r="L13" s="22" t="n">
        <v>0.287044076271451</v>
      </c>
      <c r="M13" s="22" t="n">
        <v>0.266329167319774</v>
      </c>
      <c r="N13" s="22" t="n">
        <v>0.277482036637846</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325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0.0448821180906179</v>
      </c>
      <c r="D9" s="16" t="n">
        <v>0.0399264081474241</v>
      </c>
      <c r="E9" s="16" t="n">
        <v>0.0500204245799317</v>
      </c>
      <c r="F9" s="16"/>
      <c r="G9" s="16" t="n">
        <v>0.0564880610189239</v>
      </c>
      <c r="H9" s="16" t="n">
        <v>0.050496501237144</v>
      </c>
      <c r="I9" s="16" t="n">
        <v>0.0350750857258154</v>
      </c>
      <c r="J9" s="16"/>
      <c r="K9" s="16" t="n">
        <v>0.0499747001520057</v>
      </c>
      <c r="L9" s="16" t="n">
        <v>0.0279446701064826</v>
      </c>
      <c r="M9" s="16" t="n">
        <v>0.037476778699027</v>
      </c>
      <c r="N9" s="16" t="n">
        <v>0.0577860530258268</v>
      </c>
    </row>
    <row r="10">
      <c r="B10" s="17" t="s">
        <v>37</v>
      </c>
      <c r="C10" s="16" t="n">
        <v>0.187861660041493</v>
      </c>
      <c r="D10" s="16" t="n">
        <v>0.162138859792487</v>
      </c>
      <c r="E10" s="16" t="n">
        <v>0.21289838373587</v>
      </c>
      <c r="F10" s="16"/>
      <c r="G10" s="16" t="n">
        <v>0.150857487267313</v>
      </c>
      <c r="H10" s="16" t="n">
        <v>0.206455107623092</v>
      </c>
      <c r="I10" s="16" t="n">
        <v>0.18517898723378</v>
      </c>
      <c r="J10" s="16"/>
      <c r="K10" s="16" t="n">
        <v>0.200393664992299</v>
      </c>
      <c r="L10" s="16" t="n">
        <v>0.162625471631851</v>
      </c>
      <c r="M10" s="16" t="n">
        <v>0.167660233019022</v>
      </c>
      <c r="N10" s="16" t="n">
        <v>0.183924804830093</v>
      </c>
    </row>
    <row r="11">
      <c r="B11" s="17" t="s">
        <v>288</v>
      </c>
      <c r="C11" s="16" t="n">
        <v>0.352285102380026</v>
      </c>
      <c r="D11" s="16" t="n">
        <v>0.363597146725362</v>
      </c>
      <c r="E11" s="16" t="n">
        <v>0.338924970188409</v>
      </c>
      <c r="F11" s="16"/>
      <c r="G11" s="16" t="n">
        <v>0.322623394465774</v>
      </c>
      <c r="H11" s="16" t="n">
        <v>0.325057797596432</v>
      </c>
      <c r="I11" s="16" t="n">
        <v>0.389330303793848</v>
      </c>
      <c r="J11" s="16"/>
      <c r="K11" s="16" t="n">
        <v>0.334531459927942</v>
      </c>
      <c r="L11" s="16" t="n">
        <v>0.414285657631056</v>
      </c>
      <c r="M11" s="16" t="n">
        <v>0.362395564141769</v>
      </c>
      <c r="N11" s="16" t="n">
        <v>0.335919000766121</v>
      </c>
    </row>
    <row r="12">
      <c r="B12" s="17" t="s">
        <v>40</v>
      </c>
      <c r="C12" s="16" t="n">
        <v>0.169739039033219</v>
      </c>
      <c r="D12" s="16" t="n">
        <v>0.20844351603492</v>
      </c>
      <c r="E12" s="16" t="n">
        <v>0.134573892891119</v>
      </c>
      <c r="F12" s="16"/>
      <c r="G12" s="16" t="n">
        <v>0.149545979865343</v>
      </c>
      <c r="H12" s="16" t="n">
        <v>0.159633417755431</v>
      </c>
      <c r="I12" s="16" t="n">
        <v>0.187115909047702</v>
      </c>
      <c r="J12" s="16"/>
      <c r="K12" s="16" t="n">
        <v>0.146851353280556</v>
      </c>
      <c r="L12" s="16" t="n">
        <v>0.191092833096502</v>
      </c>
      <c r="M12" s="16" t="n">
        <v>0.236029979051397</v>
      </c>
      <c r="N12" s="16" t="n">
        <v>0.224107289264236</v>
      </c>
    </row>
    <row r="13">
      <c r="B13" s="17" t="s">
        <v>74</v>
      </c>
      <c r="C13" s="22" t="n">
        <v>0.245232080454644</v>
      </c>
      <c r="D13" s="22" t="n">
        <v>0.225894069299807</v>
      </c>
      <c r="E13" s="22" t="n">
        <v>0.26358232860467</v>
      </c>
      <c r="F13" s="22"/>
      <c r="G13" s="22" t="n">
        <v>0.320485077382647</v>
      </c>
      <c r="H13" s="22" t="n">
        <v>0.258357175787902</v>
      </c>
      <c r="I13" s="22" t="n">
        <v>0.203299714198854</v>
      </c>
      <c r="J13" s="22"/>
      <c r="K13" s="22" t="n">
        <v>0.268248821647197</v>
      </c>
      <c r="L13" s="22" t="n">
        <v>0.204051367534108</v>
      </c>
      <c r="M13" s="22" t="n">
        <v>0.196437445088785</v>
      </c>
      <c r="N13" s="22" t="n">
        <v>0.198262852113722</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99</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78</v>
      </c>
      <c r="C9" s="16" t="n">
        <v>0.497218798723352</v>
      </c>
      <c r="D9" s="16" t="n">
        <v>0.50703712037293</v>
      </c>
      <c r="E9" s="16" t="n">
        <v>0.487264830089392</v>
      </c>
      <c r="F9" s="16"/>
      <c r="G9" s="16" t="n">
        <v>0.56740556258038</v>
      </c>
      <c r="H9" s="16" t="n">
        <v>0.49513071684325</v>
      </c>
      <c r="I9" s="16" t="n">
        <v>0.471440472667167</v>
      </c>
      <c r="J9" s="16"/>
      <c r="K9" s="16" t="n">
        <v>0.50617240843763</v>
      </c>
      <c r="L9" s="16" t="n">
        <v>0.499047044401649</v>
      </c>
      <c r="M9" s="16" t="n">
        <v>0.43788850807336</v>
      </c>
      <c r="N9" s="16" t="n">
        <v>0.503996208804463</v>
      </c>
    </row>
    <row r="10">
      <c r="B10" s="17" t="s">
        <v>79</v>
      </c>
      <c r="C10" s="16" t="n">
        <v>0.28433464188109</v>
      </c>
      <c r="D10" s="16" t="n">
        <v>0.259501012919464</v>
      </c>
      <c r="E10" s="16" t="n">
        <v>0.312199077090714</v>
      </c>
      <c r="F10" s="16"/>
      <c r="G10" s="16" t="n">
        <v>0.292094427298327</v>
      </c>
      <c r="H10" s="16" t="n">
        <v>0.283453429114297</v>
      </c>
      <c r="I10" s="16" t="n">
        <v>0.282089651225425</v>
      </c>
      <c r="J10" s="16"/>
      <c r="K10" s="16" t="n">
        <v>0.28392442614522</v>
      </c>
      <c r="L10" s="16" t="n">
        <v>0.321903236732373</v>
      </c>
      <c r="M10" s="16" t="n">
        <v>0.243880360290976</v>
      </c>
      <c r="N10" s="16" t="n">
        <v>0.268843468997637</v>
      </c>
    </row>
    <row r="11">
      <c r="B11" s="17" t="s">
        <v>80</v>
      </c>
      <c r="C11" s="16" t="n">
        <v>0.228048480040225</v>
      </c>
      <c r="D11" s="16" t="n">
        <v>0.225921343846382</v>
      </c>
      <c r="E11" s="16" t="n">
        <v>0.22892414845269</v>
      </c>
      <c r="F11" s="16"/>
      <c r="G11" s="16" t="n">
        <v>0.26622641648597</v>
      </c>
      <c r="H11" s="16" t="n">
        <v>0.246103676707817</v>
      </c>
      <c r="I11" s="16" t="n">
        <v>0.196172688900557</v>
      </c>
      <c r="J11" s="16"/>
      <c r="K11" s="16" t="n">
        <v>0.248949669442077</v>
      </c>
      <c r="L11" s="16" t="n">
        <v>0.202171881697442</v>
      </c>
      <c r="M11" s="16" t="n">
        <v>0.123770857453361</v>
      </c>
      <c r="N11" s="16" t="n">
        <v>0.251565585576278</v>
      </c>
    </row>
    <row r="12">
      <c r="B12" s="17" t="s">
        <v>81</v>
      </c>
      <c r="C12" s="16" t="n">
        <v>0.200633799166483</v>
      </c>
      <c r="D12" s="16" t="n">
        <v>0.195398194358555</v>
      </c>
      <c r="E12" s="16" t="n">
        <v>0.203271578727745</v>
      </c>
      <c r="F12" s="16"/>
      <c r="G12" s="16" t="n">
        <v>0.152525635405078</v>
      </c>
      <c r="H12" s="16" t="n">
        <v>0.213433871075551</v>
      </c>
      <c r="I12" s="16" t="n">
        <v>0.207726428087394</v>
      </c>
      <c r="J12" s="16"/>
      <c r="K12" s="16" t="n">
        <v>0.191406786534029</v>
      </c>
      <c r="L12" s="16" t="n">
        <v>0.243468719193225</v>
      </c>
      <c r="M12" s="16" t="n">
        <v>0.220708888358717</v>
      </c>
      <c r="N12" s="16" t="n">
        <v>0.175791712363126</v>
      </c>
    </row>
    <row r="13">
      <c r="B13" s="17" t="s">
        <v>82</v>
      </c>
      <c r="C13" s="16" t="n">
        <v>0.182186072906094</v>
      </c>
      <c r="D13" s="16" t="n">
        <v>0.156759697977474</v>
      </c>
      <c r="E13" s="16" t="n">
        <v>0.207489328086621</v>
      </c>
      <c r="F13" s="16"/>
      <c r="G13" s="16" t="n">
        <v>0.178052050747165</v>
      </c>
      <c r="H13" s="16" t="n">
        <v>0.182373489538233</v>
      </c>
      <c r="I13" s="16" t="n">
        <v>0.183644485845105</v>
      </c>
      <c r="J13" s="16"/>
      <c r="K13" s="16" t="n">
        <v>0.201290623194554</v>
      </c>
      <c r="L13" s="16" t="n">
        <v>0.140018285875693</v>
      </c>
      <c r="M13" s="16" t="n">
        <v>0.143089494158597</v>
      </c>
      <c r="N13" s="16" t="n">
        <v>0.179017994883325</v>
      </c>
    </row>
    <row r="14">
      <c r="B14" s="17" t="s">
        <v>83</v>
      </c>
      <c r="C14" s="16" t="n">
        <v>0.176284238422864</v>
      </c>
      <c r="D14" s="16" t="n">
        <v>0.186070738389314</v>
      </c>
      <c r="E14" s="16" t="n">
        <v>0.164689681949763</v>
      </c>
      <c r="F14" s="16"/>
      <c r="G14" s="16" t="n">
        <v>0.201231000002077</v>
      </c>
      <c r="H14" s="16" t="n">
        <v>0.182769756489999</v>
      </c>
      <c r="I14" s="16" t="n">
        <v>0.160397695487502</v>
      </c>
      <c r="J14" s="16"/>
      <c r="K14" s="16" t="n">
        <v>0.16590833371297</v>
      </c>
      <c r="L14" s="16" t="n">
        <v>0.180471416415563</v>
      </c>
      <c r="M14" s="16" t="n">
        <v>0.235988945440215</v>
      </c>
      <c r="N14" s="16" t="n">
        <v>0.170105944327228</v>
      </c>
    </row>
    <row r="15">
      <c r="B15" s="17" t="s">
        <v>84</v>
      </c>
      <c r="C15" s="16" t="n">
        <v>0.148209842496548</v>
      </c>
      <c r="D15" s="16" t="n">
        <v>0.137558650848748</v>
      </c>
      <c r="E15" s="16" t="n">
        <v>0.158348741727398</v>
      </c>
      <c r="F15" s="16"/>
      <c r="G15" s="16" t="n">
        <v>0.12555410046478</v>
      </c>
      <c r="H15" s="16" t="n">
        <v>0.136177944582987</v>
      </c>
      <c r="I15" s="16" t="n">
        <v>0.168351420533599</v>
      </c>
      <c r="J15" s="16"/>
      <c r="K15" s="16" t="n">
        <v>0.150282548601511</v>
      </c>
      <c r="L15" s="16" t="n">
        <v>0.110001938624318</v>
      </c>
      <c r="M15" s="16" t="n">
        <v>0.217803459480392</v>
      </c>
      <c r="N15" s="16" t="n">
        <v>0.119790199222191</v>
      </c>
    </row>
    <row r="16">
      <c r="B16" s="17" t="s">
        <v>85</v>
      </c>
      <c r="C16" s="16" t="n">
        <v>0.131287737813291</v>
      </c>
      <c r="D16" s="16" t="n">
        <v>0.138032108326452</v>
      </c>
      <c r="E16" s="16" t="n">
        <v>0.125191052112111</v>
      </c>
      <c r="F16" s="16"/>
      <c r="G16" s="16" t="n">
        <v>0.134974305161035</v>
      </c>
      <c r="H16" s="16" t="n">
        <v>0.134755006987599</v>
      </c>
      <c r="I16" s="16" t="n">
        <v>0.126606033073267</v>
      </c>
      <c r="J16" s="16"/>
      <c r="K16" s="16" t="n">
        <v>0.124210737091508</v>
      </c>
      <c r="L16" s="16" t="n">
        <v>0.129486968796226</v>
      </c>
      <c r="M16" s="16" t="n">
        <v>0.153605729979919</v>
      </c>
      <c r="N16" s="16" t="n">
        <v>0.153882166847095</v>
      </c>
    </row>
    <row r="17">
      <c r="B17" s="17" t="s">
        <v>86</v>
      </c>
      <c r="C17" s="16" t="n">
        <v>0.131157504362221</v>
      </c>
      <c r="D17" s="16" t="n">
        <v>0.119041022698754</v>
      </c>
      <c r="E17" s="16" t="n">
        <v>0.145762631621435</v>
      </c>
      <c r="F17" s="16"/>
      <c r="G17" s="16" t="n">
        <v>0.124802320311116</v>
      </c>
      <c r="H17" s="16" t="n">
        <v>0.127652984396878</v>
      </c>
      <c r="I17" s="16" t="n">
        <v>0.136927858772231</v>
      </c>
      <c r="J17" s="16"/>
      <c r="K17" s="16" t="n">
        <v>0.140065068833356</v>
      </c>
      <c r="L17" s="16" t="n">
        <v>0.112775475593374</v>
      </c>
      <c r="M17" s="16" t="n">
        <v>0.114275333725546</v>
      </c>
      <c r="N17" s="16" t="n">
        <v>0.132487030187894</v>
      </c>
    </row>
    <row r="18">
      <c r="B18" s="17" t="s">
        <v>87</v>
      </c>
      <c r="C18" s="16" t="n">
        <v>0.126144856708718</v>
      </c>
      <c r="D18" s="16" t="n">
        <v>0.107460935502295</v>
      </c>
      <c r="E18" s="16" t="n">
        <v>0.143002680254694</v>
      </c>
      <c r="F18" s="16"/>
      <c r="G18" s="16" t="n">
        <v>0.119124115451245</v>
      </c>
      <c r="H18" s="16" t="n">
        <v>0.115953429747056</v>
      </c>
      <c r="I18" s="16" t="n">
        <v>0.138399025657735</v>
      </c>
      <c r="J18" s="16"/>
      <c r="K18" s="16" t="n">
        <v>0.13361720738888</v>
      </c>
      <c r="L18" s="16" t="n">
        <v>0.124157584542684</v>
      </c>
      <c r="M18" s="16" t="n">
        <v>0.0712378510487646</v>
      </c>
      <c r="N18" s="16" t="n">
        <v>0.139759880805153</v>
      </c>
    </row>
    <row r="19">
      <c r="B19" s="17" t="s">
        <v>88</v>
      </c>
      <c r="C19" s="16" t="n">
        <v>0.122822621597182</v>
      </c>
      <c r="D19" s="16" t="n">
        <v>0.0949158150844476</v>
      </c>
      <c r="E19" s="16" t="n">
        <v>0.150731764218467</v>
      </c>
      <c r="F19" s="16"/>
      <c r="G19" s="16" t="n">
        <v>0.127818627213871</v>
      </c>
      <c r="H19" s="16" t="n">
        <v>0.117669352794863</v>
      </c>
      <c r="I19" s="16" t="n">
        <v>0.125643579592408</v>
      </c>
      <c r="J19" s="16"/>
      <c r="K19" s="16" t="n">
        <v>0.113898605829913</v>
      </c>
      <c r="L19" s="16" t="n">
        <v>0.136974666184464</v>
      </c>
      <c r="M19" s="16" t="n">
        <v>0.138417788676418</v>
      </c>
      <c r="N19" s="16" t="n">
        <v>0.146594600062412</v>
      </c>
    </row>
    <row r="20">
      <c r="B20" s="17" t="s">
        <v>89</v>
      </c>
      <c r="C20" s="16" t="n">
        <v>0.117021575358127</v>
      </c>
      <c r="D20" s="16" t="n">
        <v>0.125168947878847</v>
      </c>
      <c r="E20" s="16" t="n">
        <v>0.108179354010303</v>
      </c>
      <c r="F20" s="16"/>
      <c r="G20" s="16" t="n">
        <v>0.0908591957553836</v>
      </c>
      <c r="H20" s="16" t="n">
        <v>0.133137124712703</v>
      </c>
      <c r="I20" s="16" t="n">
        <v>0.112362069137913</v>
      </c>
      <c r="J20" s="16"/>
      <c r="K20" s="16" t="n">
        <v>0.125522632324719</v>
      </c>
      <c r="L20" s="16" t="n">
        <v>0.107053152767037</v>
      </c>
      <c r="M20" s="16" t="n">
        <v>0.105907212979422</v>
      </c>
      <c r="N20" s="16" t="n">
        <v>0.0899019544535388</v>
      </c>
    </row>
    <row r="21">
      <c r="B21" s="17" t="s">
        <v>90</v>
      </c>
      <c r="C21" s="16" t="n">
        <v>0.0741693003111447</v>
      </c>
      <c r="D21" s="16" t="n">
        <v>0.0751228698992875</v>
      </c>
      <c r="E21" s="16" t="n">
        <v>0.071973301032573</v>
      </c>
      <c r="F21" s="16"/>
      <c r="G21" s="16" t="n">
        <v>0.0750415881633285</v>
      </c>
      <c r="H21" s="16" t="n">
        <v>0.0877663268187332</v>
      </c>
      <c r="I21" s="16" t="n">
        <v>0.0611752304755771</v>
      </c>
      <c r="J21" s="16"/>
      <c r="K21" s="16" t="n">
        <v>0.0744990473063228</v>
      </c>
      <c r="L21" s="16" t="n">
        <v>0.0645259189395033</v>
      </c>
      <c r="M21" s="16" t="n">
        <v>0.0765370295244727</v>
      </c>
      <c r="N21" s="16" t="n">
        <v>0.0821594524198862</v>
      </c>
    </row>
    <row r="22">
      <c r="B22" s="17" t="s">
        <v>91</v>
      </c>
      <c r="C22" s="16" t="n">
        <v>0.0737449105884029</v>
      </c>
      <c r="D22" s="16" t="n">
        <v>0.0758194394131246</v>
      </c>
      <c r="E22" s="16" t="n">
        <v>0.0727205495945001</v>
      </c>
      <c r="F22" s="16"/>
      <c r="G22" s="16" t="n">
        <v>0.0607596907918574</v>
      </c>
      <c r="H22" s="16" t="n">
        <v>0.0657651909879577</v>
      </c>
      <c r="I22" s="16" t="n">
        <v>0.0862972148896426</v>
      </c>
      <c r="J22" s="16"/>
      <c r="K22" s="16" t="n">
        <v>0.0641680828670892</v>
      </c>
      <c r="L22" s="16" t="n">
        <v>0.0957943109903766</v>
      </c>
      <c r="M22" s="16" t="n">
        <v>0.0969070008757022</v>
      </c>
      <c r="N22" s="16" t="n">
        <v>0.0765248068398918</v>
      </c>
    </row>
    <row r="23">
      <c r="B23" s="17" t="s">
        <v>92</v>
      </c>
      <c r="C23" s="16" t="n">
        <v>0.0703891231944163</v>
      </c>
      <c r="D23" s="16" t="n">
        <v>0.0975066562186679</v>
      </c>
      <c r="E23" s="16" t="n">
        <v>0.0451181976352296</v>
      </c>
      <c r="F23" s="16"/>
      <c r="G23" s="16" t="n">
        <v>0.0504455344185374</v>
      </c>
      <c r="H23" s="16" t="n">
        <v>0.0691696778540503</v>
      </c>
      <c r="I23" s="16" t="n">
        <v>0.079400497576412</v>
      </c>
      <c r="J23" s="16"/>
      <c r="K23" s="16" t="n">
        <v>0.0619046384133256</v>
      </c>
      <c r="L23" s="16" t="n">
        <v>0.0803514460324156</v>
      </c>
      <c r="M23" s="16" t="n">
        <v>0.108763876430544</v>
      </c>
      <c r="N23" s="16" t="n">
        <v>0.0618251922069747</v>
      </c>
    </row>
    <row r="24">
      <c r="B24" s="17" t="s">
        <v>93</v>
      </c>
      <c r="C24" s="16" t="n">
        <v>0.0688564015832648</v>
      </c>
      <c r="D24" s="16" t="n">
        <v>0.066662463944487</v>
      </c>
      <c r="E24" s="16" t="n">
        <v>0.0728268101511945</v>
      </c>
      <c r="F24" s="16"/>
      <c r="G24" s="16" t="n">
        <v>0.0837968187409238</v>
      </c>
      <c r="H24" s="16" t="n">
        <v>0.0553890979339351</v>
      </c>
      <c r="I24" s="16" t="n">
        <v>0.075484415311603</v>
      </c>
      <c r="J24" s="16"/>
      <c r="K24" s="16" t="n">
        <v>0.0713198114537766</v>
      </c>
      <c r="L24" s="16" t="n">
        <v>0.0624605904953997</v>
      </c>
      <c r="M24" s="16" t="n">
        <v>0.0884680645974978</v>
      </c>
      <c r="N24" s="16" t="n">
        <v>0.0483275264415952</v>
      </c>
    </row>
    <row r="25">
      <c r="B25" s="17" t="s">
        <v>94</v>
      </c>
      <c r="C25" s="16" t="n">
        <v>0.0552649427415692</v>
      </c>
      <c r="D25" s="16" t="n">
        <v>0.0574382717199568</v>
      </c>
      <c r="E25" s="16" t="n">
        <v>0.0518059205235762</v>
      </c>
      <c r="F25" s="16"/>
      <c r="G25" s="16" t="n">
        <v>0.0495316570502375</v>
      </c>
      <c r="H25" s="16" t="n">
        <v>0.0454076646816588</v>
      </c>
      <c r="I25" s="16" t="n">
        <v>0.0666997547516259</v>
      </c>
      <c r="J25" s="16"/>
      <c r="K25" s="16" t="n">
        <v>0.0461822071513685</v>
      </c>
      <c r="L25" s="16" t="n">
        <v>0.073791095425774</v>
      </c>
      <c r="M25" s="16" t="n">
        <v>0.0749754883142589</v>
      </c>
      <c r="N25" s="16" t="n">
        <v>0.0601258367376503</v>
      </c>
    </row>
    <row r="26">
      <c r="B26" s="17" t="s">
        <v>95</v>
      </c>
      <c r="C26" s="16" t="n">
        <v>0.0544039664045614</v>
      </c>
      <c r="D26" s="16" t="n">
        <v>0.0573420269813172</v>
      </c>
      <c r="E26" s="16" t="n">
        <v>0.0507991038778703</v>
      </c>
      <c r="F26" s="16"/>
      <c r="G26" s="16" t="n">
        <v>0.0174488611342535</v>
      </c>
      <c r="H26" s="16" t="n">
        <v>0.0633034020960126</v>
      </c>
      <c r="I26" s="16" t="n">
        <v>0.0607204228802733</v>
      </c>
      <c r="J26" s="16"/>
      <c r="K26" s="16" t="n">
        <v>0.0503275146482416</v>
      </c>
      <c r="L26" s="16" t="n">
        <v>0.0532104418378792</v>
      </c>
      <c r="M26" s="16" t="n">
        <v>0.082296761923405</v>
      </c>
      <c r="N26" s="16" t="n">
        <v>0.0615350930816596</v>
      </c>
    </row>
    <row r="27">
      <c r="B27" s="17" t="s">
        <v>96</v>
      </c>
      <c r="C27" s="16" t="n">
        <v>0.0454096662210558</v>
      </c>
      <c r="D27" s="16" t="n">
        <v>0.0433844428511319</v>
      </c>
      <c r="E27" s="16" t="n">
        <v>0.0486058403620076</v>
      </c>
      <c r="F27" s="16"/>
      <c r="G27" s="16" t="n">
        <v>0.0239307044513524</v>
      </c>
      <c r="H27" s="16" t="n">
        <v>0.0394450976580073</v>
      </c>
      <c r="I27" s="16" t="n">
        <v>0.0594419214201618</v>
      </c>
      <c r="J27" s="16"/>
      <c r="K27" s="16" t="n">
        <v>0.0344711332959881</v>
      </c>
      <c r="L27" s="16" t="n">
        <v>0.0591778006695143</v>
      </c>
      <c r="M27" s="16" t="n">
        <v>0.0840215653393336</v>
      </c>
      <c r="N27" s="16" t="n">
        <v>0.0524198497056314</v>
      </c>
    </row>
    <row r="28">
      <c r="B28" s="17" t="s">
        <v>97</v>
      </c>
      <c r="C28" s="16" t="n">
        <v>0.0334846614888944</v>
      </c>
      <c r="D28" s="16" t="n">
        <v>0.0331772855474422</v>
      </c>
      <c r="E28" s="16" t="n">
        <v>0.0346567213274806</v>
      </c>
      <c r="F28" s="16"/>
      <c r="G28" s="16" t="n">
        <v>0.0191346907651757</v>
      </c>
      <c r="H28" s="16" t="n">
        <v>0.0341228972698022</v>
      </c>
      <c r="I28" s="16" t="n">
        <v>0.0385585519294098</v>
      </c>
      <c r="J28" s="16"/>
      <c r="K28" s="16" t="n">
        <v>0.0330750800556922</v>
      </c>
      <c r="L28" s="16" t="n">
        <v>0.0255109401684494</v>
      </c>
      <c r="M28" s="16" t="n">
        <v>0.0386418627067568</v>
      </c>
      <c r="N28" s="16" t="n">
        <v>0.0525184472716593</v>
      </c>
    </row>
    <row r="29">
      <c r="B29" s="17" t="s">
        <v>98</v>
      </c>
      <c r="C29" s="16" t="n">
        <v>0.0185015917546308</v>
      </c>
      <c r="D29" s="16" t="n">
        <v>0.0171892616574914</v>
      </c>
      <c r="E29" s="16" t="n">
        <v>0.019433468374079</v>
      </c>
      <c r="F29" s="16"/>
      <c r="G29" s="16" t="n">
        <v>0.0100712078743415</v>
      </c>
      <c r="H29" s="16" t="n">
        <v>0.0222128275569699</v>
      </c>
      <c r="I29" s="16" t="n">
        <v>0.018378621448709</v>
      </c>
      <c r="J29" s="16"/>
      <c r="K29" s="16" t="n">
        <v>0.0196285206797809</v>
      </c>
      <c r="L29" s="16" t="n">
        <v>0.0173527307402926</v>
      </c>
      <c r="M29" s="16" t="n">
        <v>0.0232487789757418</v>
      </c>
      <c r="N29" s="16" t="n">
        <v>0.00870412742872713</v>
      </c>
    </row>
    <row r="30">
      <c r="B30" s="17" t="s">
        <v>74</v>
      </c>
      <c r="C30" s="16" t="n">
        <v>0.00709777838278725</v>
      </c>
      <c r="D30" s="16" t="n">
        <v>0.0116399806820782</v>
      </c>
      <c r="E30" s="16" t="n">
        <v>0.00274366479963977</v>
      </c>
      <c r="F30" s="16"/>
      <c r="G30" s="16" t="n">
        <v>0.0069093442817997</v>
      </c>
      <c r="H30" s="16" t="n">
        <v>0.00944455635898847</v>
      </c>
      <c r="I30" s="16" t="n">
        <v>0.00498895352791941</v>
      </c>
      <c r="J30" s="16"/>
      <c r="K30" s="16" t="n">
        <v>0.00885783660824398</v>
      </c>
      <c r="L30" s="16" t="n">
        <v>0.00564858191304371</v>
      </c>
      <c r="M30" s="16" t="n">
        <v>0.00502557903284369</v>
      </c>
      <c r="N30" s="16" t="n">
        <v>0</v>
      </c>
    </row>
    <row r="31">
      <c r="B31" s="17" t="s">
        <v>76</v>
      </c>
      <c r="C31" s="22" t="n">
        <v>0.00411536913532158</v>
      </c>
      <c r="D31" s="22" t="n">
        <v>0.00751634840939006</v>
      </c>
      <c r="E31" s="22" t="n">
        <v>0.000824245320317804</v>
      </c>
      <c r="F31" s="22"/>
      <c r="G31" s="22" t="n">
        <v>0.00340553850048045</v>
      </c>
      <c r="H31" s="22" t="n">
        <v>0.00444540869266817</v>
      </c>
      <c r="I31" s="22" t="n">
        <v>0.00408868166826644</v>
      </c>
      <c r="J31" s="22"/>
      <c r="K31" s="22" t="n">
        <v>0.00652416586926809</v>
      </c>
      <c r="L31" s="22" t="n">
        <v>0</v>
      </c>
      <c r="M31" s="22" t="n">
        <v>0</v>
      </c>
      <c r="N31" s="22" t="n">
        <v>0</v>
      </c>
    </row>
    <row r="32">
      <c r="B32" s="18"/>
    </row>
    <row r="33">
      <c r="B33" t="s">
        <v>42</v>
      </c>
    </row>
    <row r="34">
      <c r="B34" t="s">
        <v>43</v>
      </c>
    </row>
    <row r="36">
      <c r="B36"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326</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0.0487555408515354</v>
      </c>
      <c r="D9" s="16" t="n">
        <v>0.041058218840393</v>
      </c>
      <c r="E9" s="16" t="n">
        <v>0.0577043368907674</v>
      </c>
      <c r="F9" s="16"/>
      <c r="G9" s="16" t="n">
        <v>0.0711591474862629</v>
      </c>
      <c r="H9" s="16" t="n">
        <v>0.0606581930740398</v>
      </c>
      <c r="I9" s="16" t="n">
        <v>0.0288337855273644</v>
      </c>
      <c r="J9" s="16"/>
      <c r="K9" s="16" t="n">
        <v>0.0511397947527073</v>
      </c>
      <c r="L9" s="16" t="n">
        <v>0.036148189987009</v>
      </c>
      <c r="M9" s="16" t="n">
        <v>0.0387265810334565</v>
      </c>
      <c r="N9" s="16" t="n">
        <v>0.0604579064624982</v>
      </c>
    </row>
    <row r="10">
      <c r="B10" s="17" t="s">
        <v>37</v>
      </c>
      <c r="C10" s="16" t="n">
        <v>0.183070424069743</v>
      </c>
      <c r="D10" s="16" t="n">
        <v>0.143502697196974</v>
      </c>
      <c r="E10" s="16" t="n">
        <v>0.22427114645866</v>
      </c>
      <c r="F10" s="16"/>
      <c r="G10" s="16" t="n">
        <v>0.187021974443808</v>
      </c>
      <c r="H10" s="16" t="n">
        <v>0.196820158863938</v>
      </c>
      <c r="I10" s="16" t="n">
        <v>0.168718104108261</v>
      </c>
      <c r="J10" s="16"/>
      <c r="K10" s="16" t="n">
        <v>0.205270744011339</v>
      </c>
      <c r="L10" s="16" t="n">
        <v>0.168382440240767</v>
      </c>
      <c r="M10" s="16" t="n">
        <v>0.118136229783085</v>
      </c>
      <c r="N10" s="16" t="n">
        <v>0.142780076802433</v>
      </c>
    </row>
    <row r="11">
      <c r="B11" s="17" t="s">
        <v>288</v>
      </c>
      <c r="C11" s="16" t="n">
        <v>0.398605121529175</v>
      </c>
      <c r="D11" s="16" t="n">
        <v>0.424573151994293</v>
      </c>
      <c r="E11" s="16" t="n">
        <v>0.371199895888934</v>
      </c>
      <c r="F11" s="16"/>
      <c r="G11" s="16" t="n">
        <v>0.371882147468893</v>
      </c>
      <c r="H11" s="16" t="n">
        <v>0.399611210510904</v>
      </c>
      <c r="I11" s="16" t="n">
        <v>0.408223622681914</v>
      </c>
      <c r="J11" s="16"/>
      <c r="K11" s="16" t="n">
        <v>0.392928829675992</v>
      </c>
      <c r="L11" s="16" t="n">
        <v>0.391023271281521</v>
      </c>
      <c r="M11" s="16" t="n">
        <v>0.472553229586068</v>
      </c>
      <c r="N11" s="16" t="n">
        <v>0.364935423612922</v>
      </c>
    </row>
    <row r="12">
      <c r="B12" s="17" t="s">
        <v>40</v>
      </c>
      <c r="C12" s="16" t="n">
        <v>0.23668479486736</v>
      </c>
      <c r="D12" s="16" t="n">
        <v>0.269740687718463</v>
      </c>
      <c r="E12" s="16" t="n">
        <v>0.206413564685872</v>
      </c>
      <c r="F12" s="16"/>
      <c r="G12" s="16" t="n">
        <v>0.223615521777323</v>
      </c>
      <c r="H12" s="16" t="n">
        <v>0.200383760963761</v>
      </c>
      <c r="I12" s="16" t="n">
        <v>0.275618111213515</v>
      </c>
      <c r="J12" s="16"/>
      <c r="K12" s="16" t="n">
        <v>0.209815321481957</v>
      </c>
      <c r="L12" s="16" t="n">
        <v>0.286472868381716</v>
      </c>
      <c r="M12" s="16" t="n">
        <v>0.290667687998299</v>
      </c>
      <c r="N12" s="16" t="n">
        <v>0.264821329494317</v>
      </c>
    </row>
    <row r="13">
      <c r="B13" s="17" t="s">
        <v>74</v>
      </c>
      <c r="C13" s="22" t="n">
        <v>0.132884118682187</v>
      </c>
      <c r="D13" s="22" t="n">
        <v>0.121125244249878</v>
      </c>
      <c r="E13" s="22" t="n">
        <v>0.140411056075766</v>
      </c>
      <c r="F13" s="22"/>
      <c r="G13" s="22" t="n">
        <v>0.146321208823712</v>
      </c>
      <c r="H13" s="22" t="n">
        <v>0.142526676587357</v>
      </c>
      <c r="I13" s="22" t="n">
        <v>0.118606376468945</v>
      </c>
      <c r="J13" s="22"/>
      <c r="K13" s="22" t="n">
        <v>0.140845310078005</v>
      </c>
      <c r="L13" s="22" t="n">
        <v>0.117973230108986</v>
      </c>
      <c r="M13" s="22" t="n">
        <v>0.0799162715990921</v>
      </c>
      <c r="N13" s="22" t="n">
        <v>0.16700526362783</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332</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1014</v>
      </c>
      <c r="D7" s="11" t="n">
        <v>409</v>
      </c>
      <c r="E7" s="11" t="n">
        <v>592</v>
      </c>
      <c r="F7" s="11"/>
      <c r="G7" s="11" t="n">
        <v>158</v>
      </c>
      <c r="H7" s="11" t="n">
        <v>439</v>
      </c>
      <c r="I7" s="11" t="n">
        <v>417</v>
      </c>
      <c r="J7" s="11"/>
      <c r="K7" s="11" t="n">
        <v>639</v>
      </c>
      <c r="L7" s="11" t="n">
        <v>183</v>
      </c>
      <c r="M7" s="11" t="n">
        <v>101</v>
      </c>
      <c r="N7" s="11" t="n">
        <v>83</v>
      </c>
    </row>
    <row r="8" ht="30" customHeight="1">
      <c r="B8" s="12" t="s">
        <v>20</v>
      </c>
      <c r="C8" s="12" t="n">
        <v>1016</v>
      </c>
      <c r="D8" s="12" t="n">
        <v>490</v>
      </c>
      <c r="E8" s="12" t="n">
        <v>513</v>
      </c>
      <c r="F8" s="12"/>
      <c r="G8" s="12" t="n">
        <v>170</v>
      </c>
      <c r="H8" s="12" t="n">
        <v>409</v>
      </c>
      <c r="I8" s="12" t="n">
        <v>437</v>
      </c>
      <c r="J8" s="12"/>
      <c r="K8" s="12" t="n">
        <v>647</v>
      </c>
      <c r="L8" s="12" t="n">
        <v>179</v>
      </c>
      <c r="M8" s="12" t="n">
        <v>102</v>
      </c>
      <c r="N8" s="12" t="n">
        <v>80</v>
      </c>
    </row>
    <row r="9">
      <c r="B9" s="17" t="s">
        <v>327</v>
      </c>
      <c r="C9" s="16" t="n">
        <v>0.0187650378307695</v>
      </c>
      <c r="D9" s="16" t="n">
        <v>0.022507464745608</v>
      </c>
      <c r="E9" s="16" t="n">
        <v>0.0156662675453668</v>
      </c>
      <c r="F9" s="16"/>
      <c r="G9" s="16" t="n">
        <v>0.0233204870798861</v>
      </c>
      <c r="H9" s="16" t="n">
        <v>0.0290914315352818</v>
      </c>
      <c r="I9" s="16" t="n">
        <v>0.00733227472716325</v>
      </c>
      <c r="J9" s="16"/>
      <c r="K9" s="16" t="n">
        <v>0.0178192374543189</v>
      </c>
      <c r="L9" s="16" t="n">
        <v>0.0289836469152734</v>
      </c>
      <c r="M9" s="16" t="n">
        <v>0</v>
      </c>
      <c r="N9" s="16" t="n">
        <v>0.0293464924418864</v>
      </c>
    </row>
    <row r="10">
      <c r="B10" s="17" t="s">
        <v>328</v>
      </c>
      <c r="C10" s="16" t="n">
        <v>0.0845646657079354</v>
      </c>
      <c r="D10" s="16" t="n">
        <v>0.0803915870189666</v>
      </c>
      <c r="E10" s="16" t="n">
        <v>0.0866762267968531</v>
      </c>
      <c r="F10" s="16"/>
      <c r="G10" s="16" t="n">
        <v>0.075796524319824</v>
      </c>
      <c r="H10" s="16" t="n">
        <v>0.104461947746633</v>
      </c>
      <c r="I10" s="16" t="n">
        <v>0.0693710237865764</v>
      </c>
      <c r="J10" s="16"/>
      <c r="K10" s="16" t="n">
        <v>0.0879640944998635</v>
      </c>
      <c r="L10" s="16" t="n">
        <v>0.0638873634171993</v>
      </c>
      <c r="M10" s="16" t="n">
        <v>0.0554901677527948</v>
      </c>
      <c r="N10" s="16" t="n">
        <v>0.126705553106362</v>
      </c>
    </row>
    <row r="11">
      <c r="B11" s="17" t="s">
        <v>329</v>
      </c>
      <c r="C11" s="16" t="n">
        <v>0.262337198791436</v>
      </c>
      <c r="D11" s="16" t="n">
        <v>0.231333873418517</v>
      </c>
      <c r="E11" s="16" t="n">
        <v>0.286835953225971</v>
      </c>
      <c r="F11" s="16"/>
      <c r="G11" s="16" t="n">
        <v>0.214248567144374</v>
      </c>
      <c r="H11" s="16" t="n">
        <v>0.239606031268401</v>
      </c>
      <c r="I11" s="16" t="n">
        <v>0.302331447618825</v>
      </c>
      <c r="J11" s="16"/>
      <c r="K11" s="16" t="n">
        <v>0.272387278101144</v>
      </c>
      <c r="L11" s="16" t="n">
        <v>0.226233159495069</v>
      </c>
      <c r="M11" s="16" t="n">
        <v>0.240018940356893</v>
      </c>
      <c r="N11" s="16" t="n">
        <v>0.252583147980487</v>
      </c>
    </row>
    <row r="12">
      <c r="B12" s="17" t="s">
        <v>330</v>
      </c>
      <c r="C12" s="16" t="n">
        <v>0.410379706364172</v>
      </c>
      <c r="D12" s="16" t="n">
        <v>0.417172275208471</v>
      </c>
      <c r="E12" s="16" t="n">
        <v>0.406869059660886</v>
      </c>
      <c r="F12" s="16"/>
      <c r="G12" s="16" t="n">
        <v>0.434026149500228</v>
      </c>
      <c r="H12" s="16" t="n">
        <v>0.426925899201806</v>
      </c>
      <c r="I12" s="16" t="n">
        <v>0.385692268239699</v>
      </c>
      <c r="J12" s="16"/>
      <c r="K12" s="16" t="n">
        <v>0.411359036398802</v>
      </c>
      <c r="L12" s="16" t="n">
        <v>0.484883277731997</v>
      </c>
      <c r="M12" s="16" t="n">
        <v>0.364302909640857</v>
      </c>
      <c r="N12" s="16" t="n">
        <v>0.3355859291252</v>
      </c>
    </row>
    <row r="13">
      <c r="B13" s="17" t="s">
        <v>331</v>
      </c>
      <c r="C13" s="16" t="n">
        <v>0.171498643491856</v>
      </c>
      <c r="D13" s="16" t="n">
        <v>0.198776798587246</v>
      </c>
      <c r="E13" s="16" t="n">
        <v>0.147649004409745</v>
      </c>
      <c r="F13" s="16"/>
      <c r="G13" s="16" t="n">
        <v>0.168908065840742</v>
      </c>
      <c r="H13" s="16" t="n">
        <v>0.14872359084822</v>
      </c>
      <c r="I13" s="16" t="n">
        <v>0.193808908479445</v>
      </c>
      <c r="J13" s="16"/>
      <c r="K13" s="16" t="n">
        <v>0.157001900182257</v>
      </c>
      <c r="L13" s="16" t="n">
        <v>0.121674481350012</v>
      </c>
      <c r="M13" s="16" t="n">
        <v>0.319782442049582</v>
      </c>
      <c r="N13" s="16" t="n">
        <v>0.214523992437187</v>
      </c>
    </row>
    <row r="14">
      <c r="B14" s="17" t="s">
        <v>74</v>
      </c>
      <c r="C14" s="22" t="n">
        <v>0.0524547478138313</v>
      </c>
      <c r="D14" s="22" t="n">
        <v>0.0498180010211918</v>
      </c>
      <c r="E14" s="22" t="n">
        <v>0.0563034883611772</v>
      </c>
      <c r="F14" s="22"/>
      <c r="G14" s="22" t="n">
        <v>0.0837002061149452</v>
      </c>
      <c r="H14" s="22" t="n">
        <v>0.0511910993996586</v>
      </c>
      <c r="I14" s="22" t="n">
        <v>0.0414640771482923</v>
      </c>
      <c r="J14" s="22"/>
      <c r="K14" s="22" t="n">
        <v>0.0534684533636146</v>
      </c>
      <c r="L14" s="22" t="n">
        <v>0.0743380710904499</v>
      </c>
      <c r="M14" s="22" t="n">
        <v>0.0204055401998737</v>
      </c>
      <c r="N14" s="22" t="n">
        <v>0.0412548849088786</v>
      </c>
    </row>
    <row r="15">
      <c r="B15" s="18" t="s">
        <v>333</v>
      </c>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334</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1027</v>
      </c>
      <c r="D7" s="11" t="n">
        <v>435</v>
      </c>
      <c r="E7" s="11" t="n">
        <v>579</v>
      </c>
      <c r="F7" s="11"/>
      <c r="G7" s="11" t="n">
        <v>170</v>
      </c>
      <c r="H7" s="11" t="n">
        <v>439</v>
      </c>
      <c r="I7" s="11" t="n">
        <v>418</v>
      </c>
      <c r="J7" s="11"/>
      <c r="K7" s="11" t="n">
        <v>636</v>
      </c>
      <c r="L7" s="11" t="n">
        <v>188</v>
      </c>
      <c r="M7" s="11" t="n">
        <v>101</v>
      </c>
      <c r="N7" s="11" t="n">
        <v>89</v>
      </c>
    </row>
    <row r="8" ht="30" customHeight="1">
      <c r="B8" s="12" t="s">
        <v>20</v>
      </c>
      <c r="C8" s="12" t="n">
        <v>1025</v>
      </c>
      <c r="D8" s="12" t="n">
        <v>516</v>
      </c>
      <c r="E8" s="12" t="n">
        <v>496</v>
      </c>
      <c r="F8" s="12"/>
      <c r="G8" s="12" t="n">
        <v>177</v>
      </c>
      <c r="H8" s="12" t="n">
        <v>408</v>
      </c>
      <c r="I8" s="12" t="n">
        <v>440</v>
      </c>
      <c r="J8" s="12"/>
      <c r="K8" s="12" t="n">
        <v>641</v>
      </c>
      <c r="L8" s="12" t="n">
        <v>184</v>
      </c>
      <c r="M8" s="12" t="n">
        <v>103</v>
      </c>
      <c r="N8" s="12" t="n">
        <v>83</v>
      </c>
    </row>
    <row r="9">
      <c r="B9" s="17" t="s">
        <v>327</v>
      </c>
      <c r="C9" s="16" t="n">
        <v>0.0120418963373516</v>
      </c>
      <c r="D9" s="16" t="n">
        <v>0.0190896707875081</v>
      </c>
      <c r="E9" s="16" t="n">
        <v>0.00321683652630148</v>
      </c>
      <c r="F9" s="16"/>
      <c r="G9" s="16" t="n">
        <v>0.0181641413523194</v>
      </c>
      <c r="H9" s="16" t="n">
        <v>0.019520683464934</v>
      </c>
      <c r="I9" s="16" t="n">
        <v>0.00265681789257325</v>
      </c>
      <c r="J9" s="16"/>
      <c r="K9" s="16" t="n">
        <v>0.00764712474949213</v>
      </c>
      <c r="L9" s="16" t="n">
        <v>0.0239855225024337</v>
      </c>
      <c r="M9" s="16" t="n">
        <v>0</v>
      </c>
      <c r="N9" s="16" t="n">
        <v>0.036310017304806</v>
      </c>
    </row>
    <row r="10">
      <c r="B10" s="17" t="s">
        <v>328</v>
      </c>
      <c r="C10" s="16" t="n">
        <v>0.0831747716849767</v>
      </c>
      <c r="D10" s="16" t="n">
        <v>0.0842053888506163</v>
      </c>
      <c r="E10" s="16" t="n">
        <v>0.0766554166122796</v>
      </c>
      <c r="F10" s="16"/>
      <c r="G10" s="16" t="n">
        <v>0.0546690305351128</v>
      </c>
      <c r="H10" s="16" t="n">
        <v>0.0829579488923599</v>
      </c>
      <c r="I10" s="16" t="n">
        <v>0.0948129243428938</v>
      </c>
      <c r="J10" s="16"/>
      <c r="K10" s="16" t="n">
        <v>0.0871987981476295</v>
      </c>
      <c r="L10" s="16" t="n">
        <v>0.0834321763549423</v>
      </c>
      <c r="M10" s="16" t="n">
        <v>0.02452306208759</v>
      </c>
      <c r="N10" s="16" t="n">
        <v>0.128884980718623</v>
      </c>
    </row>
    <row r="11">
      <c r="B11" s="17" t="s">
        <v>329</v>
      </c>
      <c r="C11" s="16" t="n">
        <v>0.23436950858324</v>
      </c>
      <c r="D11" s="16" t="n">
        <v>0.223852556873075</v>
      </c>
      <c r="E11" s="16" t="n">
        <v>0.244101139745958</v>
      </c>
      <c r="F11" s="16"/>
      <c r="G11" s="16" t="n">
        <v>0.215780156044169</v>
      </c>
      <c r="H11" s="16" t="n">
        <v>0.241211472941875</v>
      </c>
      <c r="I11" s="16" t="n">
        <v>0.235489375057104</v>
      </c>
      <c r="J11" s="16"/>
      <c r="K11" s="16" t="n">
        <v>0.24002823523348</v>
      </c>
      <c r="L11" s="16" t="n">
        <v>0.276909734796435</v>
      </c>
      <c r="M11" s="16" t="n">
        <v>0.182711736808259</v>
      </c>
      <c r="N11" s="16" t="n">
        <v>0.139621764902465</v>
      </c>
    </row>
    <row r="12">
      <c r="B12" s="17" t="s">
        <v>330</v>
      </c>
      <c r="C12" s="16" t="n">
        <v>0.406380279624554</v>
      </c>
      <c r="D12" s="16" t="n">
        <v>0.395061958138003</v>
      </c>
      <c r="E12" s="16" t="n">
        <v>0.426805310222516</v>
      </c>
      <c r="F12" s="16"/>
      <c r="G12" s="16" t="n">
        <v>0.487206365685186</v>
      </c>
      <c r="H12" s="16" t="n">
        <v>0.39721813772054</v>
      </c>
      <c r="I12" s="16" t="n">
        <v>0.382438854043423</v>
      </c>
      <c r="J12" s="16"/>
      <c r="K12" s="16" t="n">
        <v>0.407813931086757</v>
      </c>
      <c r="L12" s="16" t="n">
        <v>0.395590078941631</v>
      </c>
      <c r="M12" s="16" t="n">
        <v>0.389191027286563</v>
      </c>
      <c r="N12" s="16" t="n">
        <v>0.445604137444005</v>
      </c>
    </row>
    <row r="13">
      <c r="B13" s="17" t="s">
        <v>331</v>
      </c>
      <c r="C13" s="16" t="n">
        <v>0.204644625286246</v>
      </c>
      <c r="D13" s="16" t="n">
        <v>0.214183280722341</v>
      </c>
      <c r="E13" s="16" t="n">
        <v>0.197239648277473</v>
      </c>
      <c r="F13" s="16"/>
      <c r="G13" s="16" t="n">
        <v>0.176223845733578</v>
      </c>
      <c r="H13" s="16" t="n">
        <v>0.19532717529553</v>
      </c>
      <c r="I13" s="16" t="n">
        <v>0.224679898021659</v>
      </c>
      <c r="J13" s="16"/>
      <c r="K13" s="16" t="n">
        <v>0.185348614506273</v>
      </c>
      <c r="L13" s="16" t="n">
        <v>0.171952253551913</v>
      </c>
      <c r="M13" s="16" t="n">
        <v>0.370892661211655</v>
      </c>
      <c r="N13" s="16" t="n">
        <v>0.219163684674842</v>
      </c>
    </row>
    <row r="14">
      <c r="B14" s="17" t="s">
        <v>74</v>
      </c>
      <c r="C14" s="22" t="n">
        <v>0.0593889184836318</v>
      </c>
      <c r="D14" s="22" t="n">
        <v>0.0636071446284572</v>
      </c>
      <c r="E14" s="22" t="n">
        <v>0.0519816486154714</v>
      </c>
      <c r="F14" s="22"/>
      <c r="G14" s="22" t="n">
        <v>0.047956460649635</v>
      </c>
      <c r="H14" s="22" t="n">
        <v>0.0637645816847606</v>
      </c>
      <c r="I14" s="22" t="n">
        <v>0.0599221306423473</v>
      </c>
      <c r="J14" s="22"/>
      <c r="K14" s="22" t="n">
        <v>0.0719632962763687</v>
      </c>
      <c r="L14" s="22" t="n">
        <v>0.0481302338526447</v>
      </c>
      <c r="M14" s="22" t="n">
        <v>0.0326815126059332</v>
      </c>
      <c r="N14" s="22" t="n">
        <v>0.0304154149552593</v>
      </c>
    </row>
    <row r="15">
      <c r="B15" s="18" t="s">
        <v>333</v>
      </c>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 min="8" max="8" width="20.71" hidden="0" customWidth="1"/>
    <col min="9" max="9" width="20.71" hidden="0" customWidth="1"/>
    <col min="10" max="10" width="20.71" hidden="0" customWidth="1"/>
    <col min="11" max="11" width="20.71" hidden="0" customWidth="1"/>
  </cols>
  <sheetData>
    <row r="2" ht="40" customHeight="1">
      <c r="D2" s="15" t="s">
        <v>343</v>
      </c>
    </row>
    <row r="6" ht="50" customHeight="1">
      <c r="B6" s="19" t="s">
        <v>15</v>
      </c>
      <c r="C6" s="19" t="s">
        <v>335</v>
      </c>
      <c r="D6" s="19" t="s">
        <v>336</v>
      </c>
      <c r="E6" s="19" t="s">
        <v>337</v>
      </c>
      <c r="F6" s="19" t="s">
        <v>338</v>
      </c>
      <c r="G6" s="19" t="s">
        <v>339</v>
      </c>
      <c r="H6" s="19" t="s">
        <v>340</v>
      </c>
      <c r="I6" s="19" t="s">
        <v>341</v>
      </c>
      <c r="J6" s="19" t="s">
        <v>342</v>
      </c>
    </row>
    <row r="7">
      <c r="B7" s="17" t="s">
        <v>112</v>
      </c>
      <c r="C7" s="16" t="n">
        <v>0.579160522549286</v>
      </c>
      <c r="D7" s="16" t="n">
        <v>0.434778270589651</v>
      </c>
      <c r="E7" s="16" t="n">
        <v>0.442626896185479</v>
      </c>
      <c r="F7" s="16" t="n">
        <v>0.321909928137581</v>
      </c>
      <c r="G7" s="16" t="n">
        <v>0.346825024877638</v>
      </c>
      <c r="H7" s="16" t="n">
        <v>0.310877819000855</v>
      </c>
      <c r="I7" s="16" t="n">
        <v>0.236235739436433</v>
      </c>
      <c r="J7" s="16" t="n">
        <v>0.245614847255135</v>
      </c>
    </row>
    <row r="8">
      <c r="B8" s="17" t="s">
        <v>181</v>
      </c>
      <c r="C8" s="16" t="n">
        <v>0.23528436693929</v>
      </c>
      <c r="D8" s="16" t="n">
        <v>0.34595210836077</v>
      </c>
      <c r="E8" s="16" t="n">
        <v>0.324321041316404</v>
      </c>
      <c r="F8" s="16" t="n">
        <v>0.418491089083968</v>
      </c>
      <c r="G8" s="16" t="n">
        <v>0.401255591265085</v>
      </c>
      <c r="H8" s="16" t="n">
        <v>0.383274879543803</v>
      </c>
      <c r="I8" s="16" t="n">
        <v>0.39689117436863</v>
      </c>
      <c r="J8" s="16" t="n">
        <v>0.387025338890286</v>
      </c>
    </row>
    <row r="9">
      <c r="B9" s="17" t="s">
        <v>180</v>
      </c>
      <c r="C9" s="16" t="n">
        <v>0.105765118363729</v>
      </c>
      <c r="D9" s="16" t="n">
        <v>0.134580423020174</v>
      </c>
      <c r="E9" s="16" t="n">
        <v>0.141085921780501</v>
      </c>
      <c r="F9" s="16" t="n">
        <v>0.165773816726773</v>
      </c>
      <c r="G9" s="16" t="n">
        <v>0.156890832356992</v>
      </c>
      <c r="H9" s="16" t="n">
        <v>0.200962338821236</v>
      </c>
      <c r="I9" s="16" t="n">
        <v>0.254227430822302</v>
      </c>
      <c r="J9" s="16" t="n">
        <v>0.245109233005005</v>
      </c>
    </row>
    <row r="10">
      <c r="B10" s="17" t="s">
        <v>179</v>
      </c>
      <c r="C10" s="16" t="n">
        <v>0.0505215090526202</v>
      </c>
      <c r="D10" s="16" t="n">
        <v>0.0534660338394011</v>
      </c>
      <c r="E10" s="16" t="n">
        <v>0.0639945604521173</v>
      </c>
      <c r="F10" s="16" t="n">
        <v>0.066906735836672</v>
      </c>
      <c r="G10" s="16" t="n">
        <v>0.0648021491986812</v>
      </c>
      <c r="H10" s="16" t="n">
        <v>0.0722886999544224</v>
      </c>
      <c r="I10" s="16" t="n">
        <v>0.0869504891692885</v>
      </c>
      <c r="J10" s="16" t="n">
        <v>0.0879961768399684</v>
      </c>
    </row>
    <row r="11">
      <c r="B11" s="17" t="s">
        <v>115</v>
      </c>
      <c r="C11" s="16" t="n">
        <v>0.0292684830950749</v>
      </c>
      <c r="D11" s="16" t="n">
        <v>0.0312231641900049</v>
      </c>
      <c r="E11" s="16" t="n">
        <v>0.0279715802654983</v>
      </c>
      <c r="F11" s="16" t="n">
        <v>0.0269184302150059</v>
      </c>
      <c r="G11" s="16" t="n">
        <v>0.0302264023016045</v>
      </c>
      <c r="H11" s="16" t="n">
        <v>0.0325962626796828</v>
      </c>
      <c r="I11" s="16" t="n">
        <v>0.0256951662033474</v>
      </c>
      <c r="J11" s="16" t="n">
        <v>0.0342544040096052</v>
      </c>
    </row>
    <row r="12">
      <c r="B12" s="25" t="s">
        <v>116</v>
      </c>
      <c r="C12" s="23" t="n">
        <v>0.814444889488576</v>
      </c>
      <c r="D12" s="23" t="n">
        <v>0.78073037895042</v>
      </c>
      <c r="E12" s="23" t="n">
        <v>0.766947937501883</v>
      </c>
      <c r="F12" s="23" t="n">
        <v>0.740401017221549</v>
      </c>
      <c r="G12" s="23" t="n">
        <v>0.748080616142722</v>
      </c>
      <c r="H12" s="23" t="n">
        <v>0.694152698544658</v>
      </c>
      <c r="I12" s="23" t="n">
        <v>0.633126913805062</v>
      </c>
      <c r="J12" s="23" t="n">
        <v>0.632640186145421</v>
      </c>
    </row>
    <row r="13">
      <c r="B13" s="25" t="s">
        <v>117</v>
      </c>
      <c r="C13" s="23" t="n">
        <v>0.0797899921476951</v>
      </c>
      <c r="D13" s="23" t="n">
        <v>0.0846891980294059</v>
      </c>
      <c r="E13" s="23" t="n">
        <v>0.0919661407176157</v>
      </c>
      <c r="F13" s="23" t="n">
        <v>0.0938251660516779</v>
      </c>
      <c r="G13" s="23" t="n">
        <v>0.0950285515002857</v>
      </c>
      <c r="H13" s="23" t="n">
        <v>0.104884962634105</v>
      </c>
      <c r="I13" s="23" t="n">
        <v>0.112645655372636</v>
      </c>
      <c r="J13" s="23" t="n">
        <v>0.122250580849574</v>
      </c>
    </row>
    <row r="14">
      <c r="B14" s="25" t="s">
        <v>118</v>
      </c>
      <c r="C14" s="24" t="n">
        <v>0.734654897340881</v>
      </c>
      <c r="D14" s="24" t="n">
        <v>0.696041180921014</v>
      </c>
      <c r="E14" s="24" t="n">
        <v>0.674981796784267</v>
      </c>
      <c r="F14" s="24" t="n">
        <v>0.646575851169871</v>
      </c>
      <c r="G14" s="24" t="n">
        <v>0.653052064642437</v>
      </c>
      <c r="H14" s="24" t="n">
        <v>0.589267735910553</v>
      </c>
      <c r="I14" s="24" t="n">
        <v>0.520481258432427</v>
      </c>
      <c r="J14" s="24" t="n">
        <v>0.510389605295848</v>
      </c>
    </row>
    <row r="15">
      <c r="B15" s="18"/>
      <c r="C15" s="18"/>
      <c r="D15" s="18"/>
      <c r="E15" s="18"/>
      <c r="F15" s="18"/>
      <c r="G15" s="18"/>
      <c r="H15" s="18"/>
      <c r="I15" s="18"/>
      <c r="J15" s="18"/>
    </row>
    <row r="16">
      <c r="B16" t="s">
        <v>42</v>
      </c>
    </row>
    <row r="17">
      <c r="B17" t="s">
        <v>43</v>
      </c>
    </row>
    <row r="21">
      <c r="B21" s="9" t="str">
        <f>=HYPERLINK("#'Contents'!A1", "Return to Contents")</f>
      </c>
    </row>
  </sheetData>
  <mergeCells count="1">
    <mergeCell ref="D2:K2"/>
  </mergeCells>
  <pageMargins left="0.7" right="0.7" top="0.75" bottom="0.75" header="0.3" footer="0.3"/>
  <pageSetup paperSize="9" orientation="portrait" horizontalDpi="300" verticalDpi="300" r:id="rId2"/>
  <drawing r:id="rId1"/>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344</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0.434778270589651</v>
      </c>
      <c r="D9" s="16" t="n">
        <v>0.449531606389657</v>
      </c>
      <c r="E9" s="16" t="n">
        <v>0.424961636115085</v>
      </c>
      <c r="F9" s="16"/>
      <c r="G9" s="16" t="n">
        <v>0.517313862817251</v>
      </c>
      <c r="H9" s="16" t="n">
        <v>0.421402189418581</v>
      </c>
      <c r="I9" s="16" t="n">
        <v>0.414624084997186</v>
      </c>
      <c r="J9" s="16"/>
      <c r="K9" s="16" t="n">
        <v>0.413502777833579</v>
      </c>
      <c r="L9" s="16" t="n">
        <v>0.419568489800116</v>
      </c>
      <c r="M9" s="16" t="n">
        <v>0.555952291620729</v>
      </c>
      <c r="N9" s="16" t="n">
        <v>0.460247595226571</v>
      </c>
    </row>
    <row r="10">
      <c r="B10" s="17" t="s">
        <v>181</v>
      </c>
      <c r="C10" s="16" t="n">
        <v>0.34595210836077</v>
      </c>
      <c r="D10" s="16" t="n">
        <v>0.315667916813202</v>
      </c>
      <c r="E10" s="16" t="n">
        <v>0.372320574489104</v>
      </c>
      <c r="F10" s="16"/>
      <c r="G10" s="16" t="n">
        <v>0.277780229857733</v>
      </c>
      <c r="H10" s="16" t="n">
        <v>0.353699886163331</v>
      </c>
      <c r="I10" s="16" t="n">
        <v>0.365669322810565</v>
      </c>
      <c r="J10" s="16"/>
      <c r="K10" s="16" t="n">
        <v>0.365049950904492</v>
      </c>
      <c r="L10" s="16" t="n">
        <v>0.337593342228026</v>
      </c>
      <c r="M10" s="16" t="n">
        <v>0.274695918124347</v>
      </c>
      <c r="N10" s="16" t="n">
        <v>0.333075214452199</v>
      </c>
    </row>
    <row r="11">
      <c r="B11" s="17" t="s">
        <v>180</v>
      </c>
      <c r="C11" s="16" t="n">
        <v>0.134580423020174</v>
      </c>
      <c r="D11" s="16" t="n">
        <v>0.139784641339645</v>
      </c>
      <c r="E11" s="16" t="n">
        <v>0.12979820515748</v>
      </c>
      <c r="F11" s="16"/>
      <c r="G11" s="16" t="n">
        <v>0.102629185100936</v>
      </c>
      <c r="H11" s="16" t="n">
        <v>0.143807553165774</v>
      </c>
      <c r="I11" s="16" t="n">
        <v>0.138615696371938</v>
      </c>
      <c r="J11" s="16"/>
      <c r="K11" s="16" t="n">
        <v>0.141817704417144</v>
      </c>
      <c r="L11" s="16" t="n">
        <v>0.143963995614658</v>
      </c>
      <c r="M11" s="16" t="n">
        <v>0.0740640789767853</v>
      </c>
      <c r="N11" s="16" t="n">
        <v>0.128478580393564</v>
      </c>
    </row>
    <row r="12">
      <c r="B12" s="17" t="s">
        <v>179</v>
      </c>
      <c r="C12" s="16" t="n">
        <v>0.0534660338394011</v>
      </c>
      <c r="D12" s="16" t="n">
        <v>0.056837656286685</v>
      </c>
      <c r="E12" s="16" t="n">
        <v>0.0496354708366462</v>
      </c>
      <c r="F12" s="16"/>
      <c r="G12" s="16" t="n">
        <v>0.0740464231589775</v>
      </c>
      <c r="H12" s="16" t="n">
        <v>0.049767875125245</v>
      </c>
      <c r="I12" s="16" t="n">
        <v>0.0487780823793277</v>
      </c>
      <c r="J12" s="16"/>
      <c r="K12" s="16" t="n">
        <v>0.0498886937353711</v>
      </c>
      <c r="L12" s="16" t="n">
        <v>0.0618753817945906</v>
      </c>
      <c r="M12" s="16" t="n">
        <v>0.0707592049237403</v>
      </c>
      <c r="N12" s="16" t="n">
        <v>0.0425070230446747</v>
      </c>
    </row>
    <row r="13">
      <c r="B13" s="17" t="s">
        <v>115</v>
      </c>
      <c r="C13" s="16" t="n">
        <v>0.0312231641900049</v>
      </c>
      <c r="D13" s="16" t="n">
        <v>0.0381781791708106</v>
      </c>
      <c r="E13" s="16" t="n">
        <v>0.0232841134016851</v>
      </c>
      <c r="F13" s="16"/>
      <c r="G13" s="16" t="n">
        <v>0.0282302990651027</v>
      </c>
      <c r="H13" s="16" t="n">
        <v>0.031322496127069</v>
      </c>
      <c r="I13" s="16" t="n">
        <v>0.0323128134409829</v>
      </c>
      <c r="J13" s="16"/>
      <c r="K13" s="16" t="n">
        <v>0.0297408731094135</v>
      </c>
      <c r="L13" s="16" t="n">
        <v>0.0369987905626097</v>
      </c>
      <c r="M13" s="16" t="n">
        <v>0.0245285063543986</v>
      </c>
      <c r="N13" s="16" t="n">
        <v>0.0356915868829914</v>
      </c>
    </row>
    <row r="14">
      <c r="B14" s="17" t="s">
        <v>116</v>
      </c>
      <c r="C14" s="23" t="n">
        <v>0.78073037895042</v>
      </c>
      <c r="D14" s="23" t="n">
        <v>0.765199523202859</v>
      </c>
      <c r="E14" s="23" t="n">
        <v>0.797282210604189</v>
      </c>
      <c r="F14" s="23"/>
      <c r="G14" s="23" t="n">
        <v>0.795094092674984</v>
      </c>
      <c r="H14" s="23" t="n">
        <v>0.775102075581912</v>
      </c>
      <c r="I14" s="23" t="n">
        <v>0.780293407807752</v>
      </c>
      <c r="J14" s="23"/>
      <c r="K14" s="23" t="n">
        <v>0.778552728738071</v>
      </c>
      <c r="L14" s="23" t="n">
        <v>0.757161832028141</v>
      </c>
      <c r="M14" s="23" t="n">
        <v>0.830648209745076</v>
      </c>
      <c r="N14" s="23" t="n">
        <v>0.793322809678769</v>
      </c>
    </row>
    <row r="15">
      <c r="B15" s="17" t="s">
        <v>117</v>
      </c>
      <c r="C15" s="23" t="n">
        <v>0.0846891980294059</v>
      </c>
      <c r="D15" s="23" t="n">
        <v>0.0950158354574956</v>
      </c>
      <c r="E15" s="23" t="n">
        <v>0.0729195842383313</v>
      </c>
      <c r="F15" s="23"/>
      <c r="G15" s="23" t="n">
        <v>0.10227672222408</v>
      </c>
      <c r="H15" s="23" t="n">
        <v>0.081090371252314</v>
      </c>
      <c r="I15" s="23" t="n">
        <v>0.0810908958203105</v>
      </c>
      <c r="J15" s="23"/>
      <c r="K15" s="23" t="n">
        <v>0.0796295668447846</v>
      </c>
      <c r="L15" s="23" t="n">
        <v>0.0988741723572003</v>
      </c>
      <c r="M15" s="23" t="n">
        <v>0.0952877112781389</v>
      </c>
      <c r="N15" s="23" t="n">
        <v>0.0781986099276661</v>
      </c>
    </row>
    <row r="16">
      <c r="B16" s="17" t="s">
        <v>118</v>
      </c>
      <c r="C16" s="24" t="n">
        <v>0.696041180921014</v>
      </c>
      <c r="D16" s="24" t="n">
        <v>0.670183687745363</v>
      </c>
      <c r="E16" s="24" t="n">
        <v>0.724362626365857</v>
      </c>
      <c r="F16" s="24"/>
      <c r="G16" s="24" t="n">
        <v>0.692817370450904</v>
      </c>
      <c r="H16" s="24" t="n">
        <v>0.694011704329598</v>
      </c>
      <c r="I16" s="24" t="n">
        <v>0.699202511987441</v>
      </c>
      <c r="J16" s="24"/>
      <c r="K16" s="24" t="n">
        <v>0.698923161893287</v>
      </c>
      <c r="L16" s="24" t="n">
        <v>0.658287659670941</v>
      </c>
      <c r="M16" s="24" t="n">
        <v>0.735360498466937</v>
      </c>
      <c r="N16" s="24" t="n">
        <v>0.715124199751103</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345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0.346825024877638</v>
      </c>
      <c r="D9" s="16" t="n">
        <v>0.36365597226225</v>
      </c>
      <c r="E9" s="16" t="n">
        <v>0.33353260641354</v>
      </c>
      <c r="F9" s="16"/>
      <c r="G9" s="16" t="n">
        <v>0.358656543400807</v>
      </c>
      <c r="H9" s="16" t="n">
        <v>0.342718064844517</v>
      </c>
      <c r="I9" s="16" t="n">
        <v>0.345972835086228</v>
      </c>
      <c r="J9" s="16"/>
      <c r="K9" s="16" t="n">
        <v>0.318368924737918</v>
      </c>
      <c r="L9" s="16" t="n">
        <v>0.366550380290971</v>
      </c>
      <c r="M9" s="16" t="n">
        <v>0.488338438809903</v>
      </c>
      <c r="N9" s="16" t="n">
        <v>0.340262448302489</v>
      </c>
    </row>
    <row r="10">
      <c r="B10" s="17" t="s">
        <v>181</v>
      </c>
      <c r="C10" s="16" t="n">
        <v>0.401255591265085</v>
      </c>
      <c r="D10" s="16" t="n">
        <v>0.356601143425233</v>
      </c>
      <c r="E10" s="16" t="n">
        <v>0.441501776129688</v>
      </c>
      <c r="F10" s="16"/>
      <c r="G10" s="16" t="n">
        <v>0.374851268172143</v>
      </c>
      <c r="H10" s="16" t="n">
        <v>0.392922018712532</v>
      </c>
      <c r="I10" s="16" t="n">
        <v>0.419437088904879</v>
      </c>
      <c r="J10" s="16"/>
      <c r="K10" s="16" t="n">
        <v>0.42062990841182</v>
      </c>
      <c r="L10" s="16" t="n">
        <v>0.387215574557301</v>
      </c>
      <c r="M10" s="16" t="n">
        <v>0.309555218370686</v>
      </c>
      <c r="N10" s="16" t="n">
        <v>0.409539416606304</v>
      </c>
    </row>
    <row r="11">
      <c r="B11" s="17" t="s">
        <v>180</v>
      </c>
      <c r="C11" s="16" t="n">
        <v>0.156890832356992</v>
      </c>
      <c r="D11" s="16" t="n">
        <v>0.169388043315269</v>
      </c>
      <c r="E11" s="16" t="n">
        <v>0.144701393963507</v>
      </c>
      <c r="F11" s="16"/>
      <c r="G11" s="16" t="n">
        <v>0.166114426956106</v>
      </c>
      <c r="H11" s="16" t="n">
        <v>0.157968533301034</v>
      </c>
      <c r="I11" s="16" t="n">
        <v>0.152245285145278</v>
      </c>
      <c r="J11" s="16"/>
      <c r="K11" s="16" t="n">
        <v>0.1664757452383</v>
      </c>
      <c r="L11" s="16" t="n">
        <v>0.151789945229287</v>
      </c>
      <c r="M11" s="16" t="n">
        <v>0.114110957382218</v>
      </c>
      <c r="N11" s="16" t="n">
        <v>0.136475361252277</v>
      </c>
    </row>
    <row r="12">
      <c r="B12" s="17" t="s">
        <v>179</v>
      </c>
      <c r="C12" s="16" t="n">
        <v>0.0648021491986812</v>
      </c>
      <c r="D12" s="16" t="n">
        <v>0.0708264472234873</v>
      </c>
      <c r="E12" s="16" t="n">
        <v>0.0594678437470803</v>
      </c>
      <c r="F12" s="16"/>
      <c r="G12" s="16" t="n">
        <v>0.070246034924169</v>
      </c>
      <c r="H12" s="16" t="n">
        <v>0.0732751135918761</v>
      </c>
      <c r="I12" s="16" t="n">
        <v>0.0547694895904497</v>
      </c>
      <c r="J12" s="16"/>
      <c r="K12" s="16" t="n">
        <v>0.0663460805605752</v>
      </c>
      <c r="L12" s="16" t="n">
        <v>0.056294855021404</v>
      </c>
      <c r="M12" s="16" t="n">
        <v>0.0753527596981856</v>
      </c>
      <c r="N12" s="16" t="n">
        <v>0.0588122529919103</v>
      </c>
    </row>
    <row r="13">
      <c r="B13" s="17" t="s">
        <v>115</v>
      </c>
      <c r="C13" s="16" t="n">
        <v>0.0302264023016045</v>
      </c>
      <c r="D13" s="16" t="n">
        <v>0.0395283937737606</v>
      </c>
      <c r="E13" s="16" t="n">
        <v>0.0207963797461846</v>
      </c>
      <c r="F13" s="16"/>
      <c r="G13" s="16" t="n">
        <v>0.030131726546775</v>
      </c>
      <c r="H13" s="16" t="n">
        <v>0.033116269550041</v>
      </c>
      <c r="I13" s="16" t="n">
        <v>0.0275753012731652</v>
      </c>
      <c r="J13" s="16"/>
      <c r="K13" s="16" t="n">
        <v>0.0281793410513865</v>
      </c>
      <c r="L13" s="16" t="n">
        <v>0.038149244901037</v>
      </c>
      <c r="M13" s="16" t="n">
        <v>0.0126426257390083</v>
      </c>
      <c r="N13" s="16" t="n">
        <v>0.0549105208470204</v>
      </c>
    </row>
    <row r="14">
      <c r="B14" s="17" t="s">
        <v>116</v>
      </c>
      <c r="C14" s="23" t="n">
        <v>0.748080616142722</v>
      </c>
      <c r="D14" s="23" t="n">
        <v>0.720257115687483</v>
      </c>
      <c r="E14" s="23" t="n">
        <v>0.775034382543228</v>
      </c>
      <c r="F14" s="23"/>
      <c r="G14" s="23" t="n">
        <v>0.733507811572951</v>
      </c>
      <c r="H14" s="23" t="n">
        <v>0.735640083557049</v>
      </c>
      <c r="I14" s="23" t="n">
        <v>0.765409923991107</v>
      </c>
      <c r="J14" s="23"/>
      <c r="K14" s="23" t="n">
        <v>0.738998833149739</v>
      </c>
      <c r="L14" s="23" t="n">
        <v>0.753765954848272</v>
      </c>
      <c r="M14" s="23" t="n">
        <v>0.797893657180588</v>
      </c>
      <c r="N14" s="23" t="n">
        <v>0.749801864908792</v>
      </c>
    </row>
    <row r="15">
      <c r="B15" s="17" t="s">
        <v>117</v>
      </c>
      <c r="C15" s="23" t="n">
        <v>0.0950285515002857</v>
      </c>
      <c r="D15" s="23" t="n">
        <v>0.110354840997248</v>
      </c>
      <c r="E15" s="23" t="n">
        <v>0.0802642234932648</v>
      </c>
      <c r="F15" s="23"/>
      <c r="G15" s="23" t="n">
        <v>0.100377761470944</v>
      </c>
      <c r="H15" s="23" t="n">
        <v>0.106391383141917</v>
      </c>
      <c r="I15" s="23" t="n">
        <v>0.0823447908636149</v>
      </c>
      <c r="J15" s="23"/>
      <c r="K15" s="23" t="n">
        <v>0.0945254216119617</v>
      </c>
      <c r="L15" s="23" t="n">
        <v>0.094444099922441</v>
      </c>
      <c r="M15" s="23" t="n">
        <v>0.0879953854371939</v>
      </c>
      <c r="N15" s="23" t="n">
        <v>0.113722773838931</v>
      </c>
    </row>
    <row r="16">
      <c r="B16" s="17" t="s">
        <v>118</v>
      </c>
      <c r="C16" s="24" t="n">
        <v>0.653052064642437</v>
      </c>
      <c r="D16" s="24" t="n">
        <v>0.609902274690235</v>
      </c>
      <c r="E16" s="24" t="n">
        <v>0.694770159049963</v>
      </c>
      <c r="F16" s="24"/>
      <c r="G16" s="24" t="n">
        <v>0.633130050102007</v>
      </c>
      <c r="H16" s="24" t="n">
        <v>0.629248700415131</v>
      </c>
      <c r="I16" s="24" t="n">
        <v>0.683065133127492</v>
      </c>
      <c r="J16" s="24"/>
      <c r="K16" s="24" t="n">
        <v>0.644473411537777</v>
      </c>
      <c r="L16" s="24" t="n">
        <v>0.659321854925831</v>
      </c>
      <c r="M16" s="24" t="n">
        <v>0.709898271743394</v>
      </c>
      <c r="N16" s="24" t="n">
        <v>0.636079091069861</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346</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0.579160522549286</v>
      </c>
      <c r="D9" s="16" t="n">
        <v>0.568758342223817</v>
      </c>
      <c r="E9" s="16" t="n">
        <v>0.587184800124618</v>
      </c>
      <c r="F9" s="16"/>
      <c r="G9" s="16" t="n">
        <v>0.681150596659574</v>
      </c>
      <c r="H9" s="16" t="n">
        <v>0.573304394451235</v>
      </c>
      <c r="I9" s="16" t="n">
        <v>0.544326667195175</v>
      </c>
      <c r="J9" s="16"/>
      <c r="K9" s="16" t="n">
        <v>0.599440653073242</v>
      </c>
      <c r="L9" s="16" t="n">
        <v>0.530495121379737</v>
      </c>
      <c r="M9" s="16" t="n">
        <v>0.527249646408494</v>
      </c>
      <c r="N9" s="16" t="n">
        <v>0.583692725492237</v>
      </c>
    </row>
    <row r="10">
      <c r="B10" s="17" t="s">
        <v>181</v>
      </c>
      <c r="C10" s="16" t="n">
        <v>0.23528436693929</v>
      </c>
      <c r="D10" s="16" t="n">
        <v>0.225120574482088</v>
      </c>
      <c r="E10" s="16" t="n">
        <v>0.244809081866578</v>
      </c>
      <c r="F10" s="16"/>
      <c r="G10" s="16" t="n">
        <v>0.184556905434467</v>
      </c>
      <c r="H10" s="16" t="n">
        <v>0.233750282882581</v>
      </c>
      <c r="I10" s="16" t="n">
        <v>0.256746827689517</v>
      </c>
      <c r="J10" s="16"/>
      <c r="K10" s="16" t="n">
        <v>0.212776499639156</v>
      </c>
      <c r="L10" s="16" t="n">
        <v>0.269641210520975</v>
      </c>
      <c r="M10" s="16" t="n">
        <v>0.300241423540076</v>
      </c>
      <c r="N10" s="16" t="n">
        <v>0.249872585022698</v>
      </c>
    </row>
    <row r="11">
      <c r="B11" s="17" t="s">
        <v>180</v>
      </c>
      <c r="C11" s="16" t="n">
        <v>0.105765118363729</v>
      </c>
      <c r="D11" s="16" t="n">
        <v>0.123464890732966</v>
      </c>
      <c r="E11" s="16" t="n">
        <v>0.0899366946324769</v>
      </c>
      <c r="F11" s="16"/>
      <c r="G11" s="16" t="n">
        <v>0.0643266420148702</v>
      </c>
      <c r="H11" s="16" t="n">
        <v>0.112648957722962</v>
      </c>
      <c r="I11" s="16" t="n">
        <v>0.115727467855549</v>
      </c>
      <c r="J11" s="16"/>
      <c r="K11" s="16" t="n">
        <v>0.11198616493967</v>
      </c>
      <c r="L11" s="16" t="n">
        <v>0.105119667882413</v>
      </c>
      <c r="M11" s="16" t="n">
        <v>0.0900070238158045</v>
      </c>
      <c r="N11" s="16" t="n">
        <v>0.0852098919919472</v>
      </c>
    </row>
    <row r="12">
      <c r="B12" s="17" t="s">
        <v>179</v>
      </c>
      <c r="C12" s="16" t="n">
        <v>0.0505215090526202</v>
      </c>
      <c r="D12" s="16" t="n">
        <v>0.0545405810854259</v>
      </c>
      <c r="E12" s="16" t="n">
        <v>0.0478117392866151</v>
      </c>
      <c r="F12" s="16"/>
      <c r="G12" s="16" t="n">
        <v>0.0529107439801999</v>
      </c>
      <c r="H12" s="16" t="n">
        <v>0.0497381387332736</v>
      </c>
      <c r="I12" s="16" t="n">
        <v>0.0503066419566257</v>
      </c>
      <c r="J12" s="16"/>
      <c r="K12" s="16" t="n">
        <v>0.0441524526514821</v>
      </c>
      <c r="L12" s="16" t="n">
        <v>0.059153246300367</v>
      </c>
      <c r="M12" s="16" t="n">
        <v>0.068061343209059</v>
      </c>
      <c r="N12" s="16" t="n">
        <v>0.0663444203738768</v>
      </c>
    </row>
    <row r="13">
      <c r="B13" s="17" t="s">
        <v>115</v>
      </c>
      <c r="C13" s="16" t="n">
        <v>0.0292684830950749</v>
      </c>
      <c r="D13" s="16" t="n">
        <v>0.0281156114757026</v>
      </c>
      <c r="E13" s="16" t="n">
        <v>0.0302576840897126</v>
      </c>
      <c r="F13" s="16"/>
      <c r="G13" s="16" t="n">
        <v>0.0170551119108891</v>
      </c>
      <c r="H13" s="16" t="n">
        <v>0.0305582262099486</v>
      </c>
      <c r="I13" s="16" t="n">
        <v>0.0328923953031333</v>
      </c>
      <c r="J13" s="16"/>
      <c r="K13" s="16" t="n">
        <v>0.0316442296964496</v>
      </c>
      <c r="L13" s="16" t="n">
        <v>0.0355907539165076</v>
      </c>
      <c r="M13" s="16" t="n">
        <v>0.0144405630265659</v>
      </c>
      <c r="N13" s="16" t="n">
        <v>0.0148803771192415</v>
      </c>
    </row>
    <row r="14">
      <c r="B14" s="17" t="s">
        <v>116</v>
      </c>
      <c r="C14" s="23" t="n">
        <v>0.814444889488576</v>
      </c>
      <c r="D14" s="23" t="n">
        <v>0.793878916705905</v>
      </c>
      <c r="E14" s="23" t="n">
        <v>0.831993881991196</v>
      </c>
      <c r="F14" s="23"/>
      <c r="G14" s="23" t="n">
        <v>0.865707502094041</v>
      </c>
      <c r="H14" s="23" t="n">
        <v>0.807054677333816</v>
      </c>
      <c r="I14" s="23" t="n">
        <v>0.801073494884692</v>
      </c>
      <c r="J14" s="23"/>
      <c r="K14" s="23" t="n">
        <v>0.812217152712399</v>
      </c>
      <c r="L14" s="23" t="n">
        <v>0.800136331900713</v>
      </c>
      <c r="M14" s="23" t="n">
        <v>0.827491069948571</v>
      </c>
      <c r="N14" s="23" t="n">
        <v>0.833565310514935</v>
      </c>
    </row>
    <row r="15">
      <c r="B15" s="17" t="s">
        <v>117</v>
      </c>
      <c r="C15" s="23" t="n">
        <v>0.0797899921476951</v>
      </c>
      <c r="D15" s="23" t="n">
        <v>0.0826561925611285</v>
      </c>
      <c r="E15" s="23" t="n">
        <v>0.0780694233763277</v>
      </c>
      <c r="F15" s="23"/>
      <c r="G15" s="23" t="n">
        <v>0.069965855891089</v>
      </c>
      <c r="H15" s="23" t="n">
        <v>0.0802963649432222</v>
      </c>
      <c r="I15" s="23" t="n">
        <v>0.083199037259759</v>
      </c>
      <c r="J15" s="23"/>
      <c r="K15" s="23" t="n">
        <v>0.0757966823479317</v>
      </c>
      <c r="L15" s="23" t="n">
        <v>0.0947440002168746</v>
      </c>
      <c r="M15" s="23" t="n">
        <v>0.0825019062356249</v>
      </c>
      <c r="N15" s="23" t="n">
        <v>0.0812247974931183</v>
      </c>
    </row>
    <row r="16">
      <c r="B16" s="17" t="s">
        <v>118</v>
      </c>
      <c r="C16" s="24" t="n">
        <v>0.734654897340881</v>
      </c>
      <c r="D16" s="24" t="n">
        <v>0.711222724144777</v>
      </c>
      <c r="E16" s="24" t="n">
        <v>0.753924458614868</v>
      </c>
      <c r="F16" s="24"/>
      <c r="G16" s="24" t="n">
        <v>0.795741646202952</v>
      </c>
      <c r="H16" s="24" t="n">
        <v>0.726758312390594</v>
      </c>
      <c r="I16" s="24" t="n">
        <v>0.717874457624933</v>
      </c>
      <c r="J16" s="24"/>
      <c r="K16" s="24" t="n">
        <v>0.736420470364467</v>
      </c>
      <c r="L16" s="24" t="n">
        <v>0.705392331683838</v>
      </c>
      <c r="M16" s="24" t="n">
        <v>0.744989163712946</v>
      </c>
      <c r="N16" s="24" t="n">
        <v>0.752340513021816</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347</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0.321909928137581</v>
      </c>
      <c r="D9" s="16" t="n">
        <v>0.329185457050814</v>
      </c>
      <c r="E9" s="16" t="n">
        <v>0.315692204009504</v>
      </c>
      <c r="F9" s="16"/>
      <c r="G9" s="16" t="n">
        <v>0.335630530678938</v>
      </c>
      <c r="H9" s="16" t="n">
        <v>0.297326444979567</v>
      </c>
      <c r="I9" s="16" t="n">
        <v>0.339361295192407</v>
      </c>
      <c r="J9" s="16"/>
      <c r="K9" s="16" t="n">
        <v>0.298093947297514</v>
      </c>
      <c r="L9" s="16" t="n">
        <v>0.353458446307504</v>
      </c>
      <c r="M9" s="16" t="n">
        <v>0.385434404305862</v>
      </c>
      <c r="N9" s="16" t="n">
        <v>0.348299969955831</v>
      </c>
    </row>
    <row r="10">
      <c r="B10" s="17" t="s">
        <v>181</v>
      </c>
      <c r="C10" s="16" t="n">
        <v>0.418491089083968</v>
      </c>
      <c r="D10" s="16" t="n">
        <v>0.402875139107949</v>
      </c>
      <c r="E10" s="16" t="n">
        <v>0.43294134265878</v>
      </c>
      <c r="F10" s="16"/>
      <c r="G10" s="16" t="n">
        <v>0.424206508033286</v>
      </c>
      <c r="H10" s="16" t="n">
        <v>0.430264684632689</v>
      </c>
      <c r="I10" s="16" t="n">
        <v>0.40528055000462</v>
      </c>
      <c r="J10" s="16"/>
      <c r="K10" s="16" t="n">
        <v>0.434068295868467</v>
      </c>
      <c r="L10" s="16" t="n">
        <v>0.399625415910394</v>
      </c>
      <c r="M10" s="16" t="n">
        <v>0.365571895441848</v>
      </c>
      <c r="N10" s="16" t="n">
        <v>0.412654524158789</v>
      </c>
    </row>
    <row r="11">
      <c r="B11" s="17" t="s">
        <v>180</v>
      </c>
      <c r="C11" s="16" t="n">
        <v>0.165773816726773</v>
      </c>
      <c r="D11" s="16" t="n">
        <v>0.164810392901941</v>
      </c>
      <c r="E11" s="16" t="n">
        <v>0.167173857765422</v>
      </c>
      <c r="F11" s="16"/>
      <c r="G11" s="16" t="n">
        <v>0.16842270905459</v>
      </c>
      <c r="H11" s="16" t="n">
        <v>0.165067681321511</v>
      </c>
      <c r="I11" s="16" t="n">
        <v>0.16538454257005</v>
      </c>
      <c r="J11" s="16"/>
      <c r="K11" s="16" t="n">
        <v>0.175855662187036</v>
      </c>
      <c r="L11" s="16" t="n">
        <v>0.149517451379066</v>
      </c>
      <c r="M11" s="16" t="n">
        <v>0.15694299784184</v>
      </c>
      <c r="N11" s="16" t="n">
        <v>0.144551611657405</v>
      </c>
    </row>
    <row r="12">
      <c r="B12" s="17" t="s">
        <v>179</v>
      </c>
      <c r="C12" s="16" t="n">
        <v>0.066906735836672</v>
      </c>
      <c r="D12" s="16" t="n">
        <v>0.0729105845118795</v>
      </c>
      <c r="E12" s="16" t="n">
        <v>0.0607939009477254</v>
      </c>
      <c r="F12" s="16"/>
      <c r="G12" s="16" t="n">
        <v>0.0609716504162767</v>
      </c>
      <c r="H12" s="16" t="n">
        <v>0.0766097300840993</v>
      </c>
      <c r="I12" s="16" t="n">
        <v>0.060223986791247</v>
      </c>
      <c r="J12" s="16"/>
      <c r="K12" s="16" t="n">
        <v>0.0614908344088595</v>
      </c>
      <c r="L12" s="16" t="n">
        <v>0.076743059975981</v>
      </c>
      <c r="M12" s="16" t="n">
        <v>0.0755917907863161</v>
      </c>
      <c r="N12" s="16" t="n">
        <v>0.0729122722006789</v>
      </c>
    </row>
    <row r="13">
      <c r="B13" s="17" t="s">
        <v>115</v>
      </c>
      <c r="C13" s="16" t="n">
        <v>0.0269184302150059</v>
      </c>
      <c r="D13" s="16" t="n">
        <v>0.0302184264274168</v>
      </c>
      <c r="E13" s="16" t="n">
        <v>0.0233986946185688</v>
      </c>
      <c r="F13" s="16"/>
      <c r="G13" s="16" t="n">
        <v>0.0107686018169099</v>
      </c>
      <c r="H13" s="16" t="n">
        <v>0.0307314589821332</v>
      </c>
      <c r="I13" s="16" t="n">
        <v>0.0297496254416767</v>
      </c>
      <c r="J13" s="16"/>
      <c r="K13" s="16" t="n">
        <v>0.0304912602381238</v>
      </c>
      <c r="L13" s="16" t="n">
        <v>0.0206556264270548</v>
      </c>
      <c r="M13" s="16" t="n">
        <v>0.0164589116241335</v>
      </c>
      <c r="N13" s="16" t="n">
        <v>0.0215816220272967</v>
      </c>
    </row>
    <row r="14">
      <c r="B14" s="17" t="s">
        <v>116</v>
      </c>
      <c r="C14" s="23" t="n">
        <v>0.740401017221549</v>
      </c>
      <c r="D14" s="23" t="n">
        <v>0.732060596158763</v>
      </c>
      <c r="E14" s="23" t="n">
        <v>0.748633546668284</v>
      </c>
      <c r="F14" s="23"/>
      <c r="G14" s="23" t="n">
        <v>0.759837038712223</v>
      </c>
      <c r="H14" s="23" t="n">
        <v>0.727591129612256</v>
      </c>
      <c r="I14" s="23" t="n">
        <v>0.744641845197026</v>
      </c>
      <c r="J14" s="23"/>
      <c r="K14" s="23" t="n">
        <v>0.732162243165981</v>
      </c>
      <c r="L14" s="23" t="n">
        <v>0.753083862217898</v>
      </c>
      <c r="M14" s="23" t="n">
        <v>0.75100629974771</v>
      </c>
      <c r="N14" s="23" t="n">
        <v>0.760954494114619</v>
      </c>
    </row>
    <row r="15">
      <c r="B15" s="17" t="s">
        <v>117</v>
      </c>
      <c r="C15" s="23" t="n">
        <v>0.0938251660516779</v>
      </c>
      <c r="D15" s="23" t="n">
        <v>0.103129010939296</v>
      </c>
      <c r="E15" s="23" t="n">
        <v>0.0841925955662941</v>
      </c>
      <c r="F15" s="23"/>
      <c r="G15" s="23" t="n">
        <v>0.0717402522331866</v>
      </c>
      <c r="H15" s="23" t="n">
        <v>0.107341189066232</v>
      </c>
      <c r="I15" s="23" t="n">
        <v>0.0899736122329236</v>
      </c>
      <c r="J15" s="23"/>
      <c r="K15" s="23" t="n">
        <v>0.0919820946469832</v>
      </c>
      <c r="L15" s="23" t="n">
        <v>0.0973986864030357</v>
      </c>
      <c r="M15" s="23" t="n">
        <v>0.0920507024104497</v>
      </c>
      <c r="N15" s="23" t="n">
        <v>0.0944938942279756</v>
      </c>
    </row>
    <row r="16">
      <c r="B16" s="17" t="s">
        <v>118</v>
      </c>
      <c r="C16" s="24" t="n">
        <v>0.646575851169871</v>
      </c>
      <c r="D16" s="24" t="n">
        <v>0.628931585219467</v>
      </c>
      <c r="E16" s="24" t="n">
        <v>0.66444095110199</v>
      </c>
      <c r="F16" s="24"/>
      <c r="G16" s="24" t="n">
        <v>0.688096786479037</v>
      </c>
      <c r="H16" s="24" t="n">
        <v>0.620249940546024</v>
      </c>
      <c r="I16" s="24" t="n">
        <v>0.654668232964103</v>
      </c>
      <c r="J16" s="24"/>
      <c r="K16" s="24" t="n">
        <v>0.640180148518998</v>
      </c>
      <c r="L16" s="24" t="n">
        <v>0.655685175814862</v>
      </c>
      <c r="M16" s="24" t="n">
        <v>0.65895559733726</v>
      </c>
      <c r="N16" s="24" t="n">
        <v>0.666460599886644</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348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0.236235739436433</v>
      </c>
      <c r="D9" s="16" t="n">
        <v>0.267545745023286</v>
      </c>
      <c r="E9" s="16" t="n">
        <v>0.202299439688202</v>
      </c>
      <c r="F9" s="16"/>
      <c r="G9" s="16" t="n">
        <v>0.255634446225417</v>
      </c>
      <c r="H9" s="16" t="n">
        <v>0.220488842815989</v>
      </c>
      <c r="I9" s="16" t="n">
        <v>0.243223656086977</v>
      </c>
      <c r="J9" s="16"/>
      <c r="K9" s="16" t="n">
        <v>0.208649590486724</v>
      </c>
      <c r="L9" s="16" t="n">
        <v>0.275779193576455</v>
      </c>
      <c r="M9" s="16" t="n">
        <v>0.329032406145975</v>
      </c>
      <c r="N9" s="16" t="n">
        <v>0.252198398471397</v>
      </c>
    </row>
    <row r="10">
      <c r="B10" s="17" t="s">
        <v>181</v>
      </c>
      <c r="C10" s="16" t="n">
        <v>0.39689117436863</v>
      </c>
      <c r="D10" s="16" t="n">
        <v>0.363104192321991</v>
      </c>
      <c r="E10" s="16" t="n">
        <v>0.432361095270471</v>
      </c>
      <c r="F10" s="16"/>
      <c r="G10" s="16" t="n">
        <v>0.361018203301859</v>
      </c>
      <c r="H10" s="16" t="n">
        <v>0.398456870769596</v>
      </c>
      <c r="I10" s="16" t="n">
        <v>0.409602938060365</v>
      </c>
      <c r="J10" s="16"/>
      <c r="K10" s="16" t="n">
        <v>0.401095315745815</v>
      </c>
      <c r="L10" s="16" t="n">
        <v>0.36548308905808</v>
      </c>
      <c r="M10" s="16" t="n">
        <v>0.412627049496752</v>
      </c>
      <c r="N10" s="16" t="n">
        <v>0.408490517490574</v>
      </c>
    </row>
    <row r="11">
      <c r="B11" s="17" t="s">
        <v>180</v>
      </c>
      <c r="C11" s="16" t="n">
        <v>0.254227430822302</v>
      </c>
      <c r="D11" s="16" t="n">
        <v>0.252690323471945</v>
      </c>
      <c r="E11" s="16" t="n">
        <v>0.258426253888811</v>
      </c>
      <c r="F11" s="16"/>
      <c r="G11" s="16" t="n">
        <v>0.259720188880541</v>
      </c>
      <c r="H11" s="16" t="n">
        <v>0.262974016233225</v>
      </c>
      <c r="I11" s="16" t="n">
        <v>0.24392091421646</v>
      </c>
      <c r="J11" s="16"/>
      <c r="K11" s="16" t="n">
        <v>0.271044986564862</v>
      </c>
      <c r="L11" s="16" t="n">
        <v>0.257164735421672</v>
      </c>
      <c r="M11" s="16" t="n">
        <v>0.171635113968114</v>
      </c>
      <c r="N11" s="16" t="n">
        <v>0.221242007945616</v>
      </c>
    </row>
    <row r="12">
      <c r="B12" s="17" t="s">
        <v>179</v>
      </c>
      <c r="C12" s="16" t="n">
        <v>0.0869504891692885</v>
      </c>
      <c r="D12" s="16" t="n">
        <v>0.0938686832527683</v>
      </c>
      <c r="E12" s="16" t="n">
        <v>0.0785717390092991</v>
      </c>
      <c r="F12" s="16"/>
      <c r="G12" s="16" t="n">
        <v>0.100809964289765</v>
      </c>
      <c r="H12" s="16" t="n">
        <v>0.087361557913675</v>
      </c>
      <c r="I12" s="16" t="n">
        <v>0.0810941380926937</v>
      </c>
      <c r="J12" s="16"/>
      <c r="K12" s="16" t="n">
        <v>0.0907569462182114</v>
      </c>
      <c r="L12" s="16" t="n">
        <v>0.0834857492215342</v>
      </c>
      <c r="M12" s="16" t="n">
        <v>0.0635213595220452</v>
      </c>
      <c r="N12" s="16" t="n">
        <v>0.0975619612255959</v>
      </c>
    </row>
    <row r="13">
      <c r="B13" s="17" t="s">
        <v>115</v>
      </c>
      <c r="C13" s="16" t="n">
        <v>0.0256951662033474</v>
      </c>
      <c r="D13" s="16" t="n">
        <v>0.02279105593001</v>
      </c>
      <c r="E13" s="16" t="n">
        <v>0.0283414721432164</v>
      </c>
      <c r="F13" s="16"/>
      <c r="G13" s="16" t="n">
        <v>0.0228171973024172</v>
      </c>
      <c r="H13" s="16" t="n">
        <v>0.0307187122675148</v>
      </c>
      <c r="I13" s="16" t="n">
        <v>0.0221583535435039</v>
      </c>
      <c r="J13" s="16"/>
      <c r="K13" s="16" t="n">
        <v>0.0284531609843883</v>
      </c>
      <c r="L13" s="16" t="n">
        <v>0.0180872327222595</v>
      </c>
      <c r="M13" s="16" t="n">
        <v>0.0231840708671138</v>
      </c>
      <c r="N13" s="16" t="n">
        <v>0.0205071148668169</v>
      </c>
    </row>
    <row r="14">
      <c r="B14" s="17" t="s">
        <v>116</v>
      </c>
      <c r="C14" s="23" t="n">
        <v>0.633126913805062</v>
      </c>
      <c r="D14" s="23" t="n">
        <v>0.630649937345277</v>
      </c>
      <c r="E14" s="23" t="n">
        <v>0.634660534958673</v>
      </c>
      <c r="F14" s="23"/>
      <c r="G14" s="23" t="n">
        <v>0.616652649527276</v>
      </c>
      <c r="H14" s="23" t="n">
        <v>0.618945713585585</v>
      </c>
      <c r="I14" s="23" t="n">
        <v>0.652826594147342</v>
      </c>
      <c r="J14" s="23"/>
      <c r="K14" s="23" t="n">
        <v>0.609744906232538</v>
      </c>
      <c r="L14" s="23" t="n">
        <v>0.641262282634535</v>
      </c>
      <c r="M14" s="23" t="n">
        <v>0.741659455642727</v>
      </c>
      <c r="N14" s="23" t="n">
        <v>0.660688915961971</v>
      </c>
    </row>
    <row r="15">
      <c r="B15" s="17" t="s">
        <v>117</v>
      </c>
      <c r="C15" s="23" t="n">
        <v>0.112645655372636</v>
      </c>
      <c r="D15" s="23" t="n">
        <v>0.116659739182778</v>
      </c>
      <c r="E15" s="23" t="n">
        <v>0.106913211152515</v>
      </c>
      <c r="F15" s="23"/>
      <c r="G15" s="23" t="n">
        <v>0.123627161592182</v>
      </c>
      <c r="H15" s="23" t="n">
        <v>0.11808027018119</v>
      </c>
      <c r="I15" s="23" t="n">
        <v>0.103252491636198</v>
      </c>
      <c r="J15" s="23"/>
      <c r="K15" s="23" t="n">
        <v>0.1192101072026</v>
      </c>
      <c r="L15" s="23" t="n">
        <v>0.101572981943794</v>
      </c>
      <c r="M15" s="23" t="n">
        <v>0.086705430389159</v>
      </c>
      <c r="N15" s="23" t="n">
        <v>0.118069076092413</v>
      </c>
    </row>
    <row r="16">
      <c r="B16" s="17" t="s">
        <v>118</v>
      </c>
      <c r="C16" s="24" t="n">
        <v>0.520481258432427</v>
      </c>
      <c r="D16" s="24" t="n">
        <v>0.513990198162499</v>
      </c>
      <c r="E16" s="24" t="n">
        <v>0.527747323806158</v>
      </c>
      <c r="F16" s="24"/>
      <c r="G16" s="24" t="n">
        <v>0.493025487935094</v>
      </c>
      <c r="H16" s="24" t="n">
        <v>0.500865443404395</v>
      </c>
      <c r="I16" s="24" t="n">
        <v>0.549574102511144</v>
      </c>
      <c r="J16" s="24"/>
      <c r="K16" s="24" t="n">
        <v>0.490534799029939</v>
      </c>
      <c r="L16" s="24" t="n">
        <v>0.539689300690741</v>
      </c>
      <c r="M16" s="24" t="n">
        <v>0.654954025253568</v>
      </c>
      <c r="N16" s="24" t="n">
        <v>0.542619839869558</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349</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0.442626896185479</v>
      </c>
      <c r="D9" s="16" t="n">
        <v>0.438208674944566</v>
      </c>
      <c r="E9" s="16" t="n">
        <v>0.445293426300681</v>
      </c>
      <c r="F9" s="16"/>
      <c r="G9" s="16" t="n">
        <v>0.498149117437796</v>
      </c>
      <c r="H9" s="16" t="n">
        <v>0.408755411798138</v>
      </c>
      <c r="I9" s="16" t="n">
        <v>0.452209121216517</v>
      </c>
      <c r="J9" s="16"/>
      <c r="K9" s="16" t="n">
        <v>0.432050430637866</v>
      </c>
      <c r="L9" s="16" t="n">
        <v>0.443077597839572</v>
      </c>
      <c r="M9" s="16" t="n">
        <v>0.501652976675782</v>
      </c>
      <c r="N9" s="16" t="n">
        <v>0.437755124381947</v>
      </c>
    </row>
    <row r="10">
      <c r="B10" s="17" t="s">
        <v>181</v>
      </c>
      <c r="C10" s="16" t="n">
        <v>0.324321041316404</v>
      </c>
      <c r="D10" s="16" t="n">
        <v>0.297151862898528</v>
      </c>
      <c r="E10" s="16" t="n">
        <v>0.353177943362415</v>
      </c>
      <c r="F10" s="16"/>
      <c r="G10" s="16" t="n">
        <v>0.286233279605199</v>
      </c>
      <c r="H10" s="16" t="n">
        <v>0.348417336901268</v>
      </c>
      <c r="I10" s="16" t="n">
        <v>0.316946946065037</v>
      </c>
      <c r="J10" s="16"/>
      <c r="K10" s="16" t="n">
        <v>0.339608359549493</v>
      </c>
      <c r="L10" s="16" t="n">
        <v>0.311735000361505</v>
      </c>
      <c r="M10" s="16" t="n">
        <v>0.27735589821733</v>
      </c>
      <c r="N10" s="16" t="n">
        <v>0.303440757798163</v>
      </c>
    </row>
    <row r="11">
      <c r="B11" s="17" t="s">
        <v>180</v>
      </c>
      <c r="C11" s="16" t="n">
        <v>0.141085921780501</v>
      </c>
      <c r="D11" s="16" t="n">
        <v>0.159227187072323</v>
      </c>
      <c r="E11" s="16" t="n">
        <v>0.123586712947318</v>
      </c>
      <c r="F11" s="16"/>
      <c r="G11" s="16" t="n">
        <v>0.119206813102121</v>
      </c>
      <c r="H11" s="16" t="n">
        <v>0.141415098237556</v>
      </c>
      <c r="I11" s="16" t="n">
        <v>0.149421037509205</v>
      </c>
      <c r="J11" s="16"/>
      <c r="K11" s="16" t="n">
        <v>0.138608334454546</v>
      </c>
      <c r="L11" s="16" t="n">
        <v>0.150395817542218</v>
      </c>
      <c r="M11" s="16" t="n">
        <v>0.136255347090764</v>
      </c>
      <c r="N11" s="16" t="n">
        <v>0.139955403901828</v>
      </c>
    </row>
    <row r="12">
      <c r="B12" s="17" t="s">
        <v>179</v>
      </c>
      <c r="C12" s="16" t="n">
        <v>0.0639945604521173</v>
      </c>
      <c r="D12" s="16" t="n">
        <v>0.0716128404127103</v>
      </c>
      <c r="E12" s="16" t="n">
        <v>0.0570730551183983</v>
      </c>
      <c r="F12" s="16"/>
      <c r="G12" s="16" t="n">
        <v>0.0654429159780188</v>
      </c>
      <c r="H12" s="16" t="n">
        <v>0.0671400331692017</v>
      </c>
      <c r="I12" s="16" t="n">
        <v>0.0604962308462192</v>
      </c>
      <c r="J12" s="16"/>
      <c r="K12" s="16" t="n">
        <v>0.0616305590143104</v>
      </c>
      <c r="L12" s="16" t="n">
        <v>0.0680968610333</v>
      </c>
      <c r="M12" s="16" t="n">
        <v>0.061503298829017</v>
      </c>
      <c r="N12" s="16" t="n">
        <v>0.079331711901955</v>
      </c>
    </row>
    <row r="13">
      <c r="B13" s="17" t="s">
        <v>115</v>
      </c>
      <c r="C13" s="16" t="n">
        <v>0.0279715802654983</v>
      </c>
      <c r="D13" s="16" t="n">
        <v>0.0337994346718724</v>
      </c>
      <c r="E13" s="16" t="n">
        <v>0.0208688622711877</v>
      </c>
      <c r="F13" s="16"/>
      <c r="G13" s="16" t="n">
        <v>0.0309678738768653</v>
      </c>
      <c r="H13" s="16" t="n">
        <v>0.0342721198938362</v>
      </c>
      <c r="I13" s="16" t="n">
        <v>0.0209266643630223</v>
      </c>
      <c r="J13" s="16"/>
      <c r="K13" s="16" t="n">
        <v>0.0281023163437846</v>
      </c>
      <c r="L13" s="16" t="n">
        <v>0.026694723223405</v>
      </c>
      <c r="M13" s="16" t="n">
        <v>0.0232324791871065</v>
      </c>
      <c r="N13" s="16" t="n">
        <v>0.0395170020161067</v>
      </c>
    </row>
    <row r="14">
      <c r="B14" s="17" t="s">
        <v>116</v>
      </c>
      <c r="C14" s="23" t="n">
        <v>0.766947937501883</v>
      </c>
      <c r="D14" s="23" t="n">
        <v>0.735360537843094</v>
      </c>
      <c r="E14" s="23" t="n">
        <v>0.798471369663096</v>
      </c>
      <c r="F14" s="23"/>
      <c r="G14" s="23" t="n">
        <v>0.784382397042995</v>
      </c>
      <c r="H14" s="23" t="n">
        <v>0.757172748699406</v>
      </c>
      <c r="I14" s="23" t="n">
        <v>0.769156067281553</v>
      </c>
      <c r="J14" s="23"/>
      <c r="K14" s="23" t="n">
        <v>0.771658790187359</v>
      </c>
      <c r="L14" s="23" t="n">
        <v>0.754812598201077</v>
      </c>
      <c r="M14" s="23" t="n">
        <v>0.779008874893112</v>
      </c>
      <c r="N14" s="23" t="n">
        <v>0.74119588218011</v>
      </c>
    </row>
    <row r="15">
      <c r="B15" s="17" t="s">
        <v>117</v>
      </c>
      <c r="C15" s="23" t="n">
        <v>0.0919661407176157</v>
      </c>
      <c r="D15" s="23" t="n">
        <v>0.105412275084583</v>
      </c>
      <c r="E15" s="23" t="n">
        <v>0.077941917389586</v>
      </c>
      <c r="F15" s="23"/>
      <c r="G15" s="23" t="n">
        <v>0.096410789854884</v>
      </c>
      <c r="H15" s="23" t="n">
        <v>0.101412153063038</v>
      </c>
      <c r="I15" s="23" t="n">
        <v>0.0814228952092416</v>
      </c>
      <c r="J15" s="23"/>
      <c r="K15" s="23" t="n">
        <v>0.089732875358095</v>
      </c>
      <c r="L15" s="23" t="n">
        <v>0.094791584256705</v>
      </c>
      <c r="M15" s="23" t="n">
        <v>0.0847357780161236</v>
      </c>
      <c r="N15" s="23" t="n">
        <v>0.118848713918062</v>
      </c>
    </row>
    <row r="16">
      <c r="B16" s="17" t="s">
        <v>118</v>
      </c>
      <c r="C16" s="24" t="n">
        <v>0.674981796784267</v>
      </c>
      <c r="D16" s="24" t="n">
        <v>0.629948262758512</v>
      </c>
      <c r="E16" s="24" t="n">
        <v>0.72052945227351</v>
      </c>
      <c r="F16" s="24"/>
      <c r="G16" s="24" t="n">
        <v>0.687971607188111</v>
      </c>
      <c r="H16" s="24" t="n">
        <v>0.655760595636368</v>
      </c>
      <c r="I16" s="24" t="n">
        <v>0.687733172072312</v>
      </c>
      <c r="J16" s="24"/>
      <c r="K16" s="24" t="n">
        <v>0.681925914829264</v>
      </c>
      <c r="L16" s="24" t="n">
        <v>0.660021013944372</v>
      </c>
      <c r="M16" s="24" t="n">
        <v>0.694273096876988</v>
      </c>
      <c r="N16" s="24" t="n">
        <v>0.622347168262048</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 min="8" max="8" width="20.71" hidden="0" customWidth="1"/>
    <col min="9" max="9" width="20.71" hidden="0" customWidth="1"/>
    <col min="10" max="10" width="20.71" hidden="0" customWidth="1"/>
    <col min="11" max="11" width="20.71" hidden="0" customWidth="1"/>
    <col min="12" max="12" width="20.71" hidden="0" customWidth="1"/>
    <col min="13" max="13" width="20.71" hidden="0" customWidth="1"/>
    <col min="14" max="14" width="20.71" hidden="0" customWidth="1"/>
    <col min="15" max="15" width="20.71" hidden="0" customWidth="1"/>
  </cols>
  <sheetData>
    <row r="2" ht="40" customHeight="1">
      <c r="D2" s="15" t="s">
        <v>119</v>
      </c>
    </row>
    <row r="6" ht="50" customHeight="1">
      <c r="B6" s="19" t="s">
        <v>15</v>
      </c>
      <c r="C6" s="19" t="s">
        <v>100</v>
      </c>
      <c r="D6" s="19" t="s">
        <v>101</v>
      </c>
      <c r="E6" s="19" t="s">
        <v>102</v>
      </c>
      <c r="F6" s="19" t="s">
        <v>103</v>
      </c>
      <c r="G6" s="19" t="s">
        <v>104</v>
      </c>
      <c r="H6" s="19" t="s">
        <v>105</v>
      </c>
      <c r="I6" s="19" t="s">
        <v>106</v>
      </c>
      <c r="J6" s="19" t="s">
        <v>107</v>
      </c>
      <c r="K6" s="19" t="s">
        <v>108</v>
      </c>
      <c r="L6" s="19" t="s">
        <v>109</v>
      </c>
      <c r="M6" s="19" t="s">
        <v>110</v>
      </c>
      <c r="N6" s="19" t="s">
        <v>111</v>
      </c>
    </row>
    <row r="7">
      <c r="B7" s="17" t="s">
        <v>112</v>
      </c>
      <c r="C7" s="16" t="n">
        <v>0.569731138551502</v>
      </c>
      <c r="D7" s="16" t="n">
        <v>0.474250865504206</v>
      </c>
      <c r="E7" s="16" t="n">
        <v>0.498393814524926</v>
      </c>
      <c r="F7" s="16" t="n">
        <v>0.439950378524364</v>
      </c>
      <c r="G7" s="16" t="n">
        <v>0.38116655202123</v>
      </c>
      <c r="H7" s="16" t="n">
        <v>0.324771505211051</v>
      </c>
      <c r="I7" s="16" t="n">
        <v>0.321512436363075</v>
      </c>
      <c r="J7" s="16" t="n">
        <v>0.325719993093268</v>
      </c>
      <c r="K7" s="16" t="n">
        <v>0.317892959382327</v>
      </c>
      <c r="L7" s="16" t="n">
        <v>0.242785944417156</v>
      </c>
      <c r="M7" s="16" t="n">
        <v>0.15849092260563</v>
      </c>
      <c r="N7" s="16" t="n">
        <v>0.147823992678201</v>
      </c>
    </row>
    <row r="8">
      <c r="B8" s="17" t="s">
        <v>113</v>
      </c>
      <c r="C8" s="16" t="n">
        <v>0.367028693042552</v>
      </c>
      <c r="D8" s="16" t="n">
        <v>0.435454332693648</v>
      </c>
      <c r="E8" s="16" t="n">
        <v>0.404296873396271</v>
      </c>
      <c r="F8" s="16" t="n">
        <v>0.447362872388648</v>
      </c>
      <c r="G8" s="16" t="n">
        <v>0.500330736447017</v>
      </c>
      <c r="H8" s="16" t="n">
        <v>0.504385337311416</v>
      </c>
      <c r="I8" s="16" t="n">
        <v>0.477495948061552</v>
      </c>
      <c r="J8" s="16" t="n">
        <v>0.472347859559629</v>
      </c>
      <c r="K8" s="16" t="n">
        <v>0.467504218711017</v>
      </c>
      <c r="L8" s="16" t="n">
        <v>0.47150455202179</v>
      </c>
      <c r="M8" s="16" t="n">
        <v>0.349717906285278</v>
      </c>
      <c r="N8" s="16" t="n">
        <v>0.357316661052121</v>
      </c>
    </row>
    <row r="9">
      <c r="B9" s="17" t="s">
        <v>114</v>
      </c>
      <c r="C9" s="16" t="n">
        <v>0.0341999351584317</v>
      </c>
      <c r="D9" s="16" t="n">
        <v>0.0508399108765007</v>
      </c>
      <c r="E9" s="16" t="n">
        <v>0.0577676642068642</v>
      </c>
      <c r="F9" s="16" t="n">
        <v>0.072815941137526</v>
      </c>
      <c r="G9" s="16" t="n">
        <v>0.082237976764937</v>
      </c>
      <c r="H9" s="16" t="n">
        <v>0.116100737879064</v>
      </c>
      <c r="I9" s="16" t="n">
        <v>0.143536055414846</v>
      </c>
      <c r="J9" s="16" t="n">
        <v>0.140562809896998</v>
      </c>
      <c r="K9" s="16" t="n">
        <v>0.141668563191262</v>
      </c>
      <c r="L9" s="16" t="n">
        <v>0.193182957735332</v>
      </c>
      <c r="M9" s="16" t="n">
        <v>0.323095389060978</v>
      </c>
      <c r="N9" s="16" t="n">
        <v>0.369949851253479</v>
      </c>
    </row>
    <row r="10">
      <c r="B10" s="17" t="s">
        <v>115</v>
      </c>
      <c r="C10" s="16" t="n">
        <v>0.0139960269763312</v>
      </c>
      <c r="D10" s="16" t="n">
        <v>0.0199031176922172</v>
      </c>
      <c r="E10" s="16" t="n">
        <v>0.0184558331662086</v>
      </c>
      <c r="F10" s="16" t="n">
        <v>0.0212983882070315</v>
      </c>
      <c r="G10" s="16" t="n">
        <v>0.0146362227214542</v>
      </c>
      <c r="H10" s="16" t="n">
        <v>0.0201440639959744</v>
      </c>
      <c r="I10" s="16" t="n">
        <v>0.0245172459041952</v>
      </c>
      <c r="J10" s="16" t="n">
        <v>0.0285027712929257</v>
      </c>
      <c r="K10" s="16" t="n">
        <v>0.0368819269371014</v>
      </c>
      <c r="L10" s="16" t="n">
        <v>0.0335303361032061</v>
      </c>
      <c r="M10" s="16" t="n">
        <v>0.0945094948144285</v>
      </c>
      <c r="N10" s="16" t="n">
        <v>0.0776728594050565</v>
      </c>
    </row>
    <row r="11">
      <c r="B11" s="17" t="s">
        <v>74</v>
      </c>
      <c r="C11" s="16" t="n">
        <v>0.0150442062711828</v>
      </c>
      <c r="D11" s="16" t="n">
        <v>0.0195517732334289</v>
      </c>
      <c r="E11" s="16" t="n">
        <v>0.0210858147057301</v>
      </c>
      <c r="F11" s="16" t="n">
        <v>0.0185724197424313</v>
      </c>
      <c r="G11" s="16" t="n">
        <v>0.0216285120453625</v>
      </c>
      <c r="H11" s="16" t="n">
        <v>0.0345983556024945</v>
      </c>
      <c r="I11" s="16" t="n">
        <v>0.0329383142563325</v>
      </c>
      <c r="J11" s="16" t="n">
        <v>0.0328665661571797</v>
      </c>
      <c r="K11" s="16" t="n">
        <v>0.0360523317782927</v>
      </c>
      <c r="L11" s="16" t="n">
        <v>0.0589962097225161</v>
      </c>
      <c r="M11" s="16" t="n">
        <v>0.0741862872336854</v>
      </c>
      <c r="N11" s="16" t="n">
        <v>0.0472366356111425</v>
      </c>
    </row>
    <row r="12">
      <c r="B12" s="25" t="s">
        <v>116</v>
      </c>
      <c r="C12" s="23" t="n">
        <v>0.936759831594054</v>
      </c>
      <c r="D12" s="23" t="n">
        <v>0.909705198197853</v>
      </c>
      <c r="E12" s="23" t="n">
        <v>0.902690687921197</v>
      </c>
      <c r="F12" s="23" t="n">
        <v>0.887313250913011</v>
      </c>
      <c r="G12" s="23" t="n">
        <v>0.881497288468246</v>
      </c>
      <c r="H12" s="23" t="n">
        <v>0.829156842522467</v>
      </c>
      <c r="I12" s="23" t="n">
        <v>0.799008384424627</v>
      </c>
      <c r="J12" s="23" t="n">
        <v>0.798067852652897</v>
      </c>
      <c r="K12" s="23" t="n">
        <v>0.785397178093344</v>
      </c>
      <c r="L12" s="23" t="n">
        <v>0.714290496438946</v>
      </c>
      <c r="M12" s="23" t="n">
        <v>0.508208828890908</v>
      </c>
      <c r="N12" s="23" t="n">
        <v>0.505140653730322</v>
      </c>
    </row>
    <row r="13">
      <c r="B13" s="25" t="s">
        <v>117</v>
      </c>
      <c r="C13" s="23" t="n">
        <v>0.0481959621347629</v>
      </c>
      <c r="D13" s="23" t="n">
        <v>0.0707430285687179</v>
      </c>
      <c r="E13" s="23" t="n">
        <v>0.0762234973730728</v>
      </c>
      <c r="F13" s="23" t="n">
        <v>0.0941143293445575</v>
      </c>
      <c r="G13" s="23" t="n">
        <v>0.0968741994863911</v>
      </c>
      <c r="H13" s="23" t="n">
        <v>0.136244801875038</v>
      </c>
      <c r="I13" s="23" t="n">
        <v>0.168053301319041</v>
      </c>
      <c r="J13" s="23" t="n">
        <v>0.169065581189923</v>
      </c>
      <c r="K13" s="23" t="n">
        <v>0.178550490128364</v>
      </c>
      <c r="L13" s="23" t="n">
        <v>0.226713293838538</v>
      </c>
      <c r="M13" s="23" t="n">
        <v>0.417604883875406</v>
      </c>
      <c r="N13" s="23" t="n">
        <v>0.447622710658536</v>
      </c>
    </row>
    <row r="14">
      <c r="B14" s="25" t="s">
        <v>118</v>
      </c>
      <c r="C14" s="24" t="n">
        <v>0.888563869459291</v>
      </c>
      <c r="D14" s="24" t="n">
        <v>0.838962169629135</v>
      </c>
      <c r="E14" s="24" t="n">
        <v>0.826467190548124</v>
      </c>
      <c r="F14" s="24" t="n">
        <v>0.793198921568454</v>
      </c>
      <c r="G14" s="24" t="n">
        <v>0.784623088981855</v>
      </c>
      <c r="H14" s="24" t="n">
        <v>0.692912040647429</v>
      </c>
      <c r="I14" s="24" t="n">
        <v>0.630955083105586</v>
      </c>
      <c r="J14" s="24" t="n">
        <v>0.629002271462974</v>
      </c>
      <c r="K14" s="24" t="n">
        <v>0.60684668796498</v>
      </c>
      <c r="L14" s="24" t="n">
        <v>0.487577202600408</v>
      </c>
      <c r="M14" s="24" t="n">
        <v>0.0906039450155018</v>
      </c>
      <c r="N14" s="24" t="n">
        <v>0.0575179430717859</v>
      </c>
    </row>
    <row r="15">
      <c r="B15" s="18"/>
      <c r="C15" s="18"/>
      <c r="D15" s="18"/>
      <c r="E15" s="18"/>
      <c r="F15" s="18"/>
      <c r="G15" s="18"/>
      <c r="H15" s="18"/>
      <c r="I15" s="18"/>
      <c r="J15" s="18"/>
      <c r="K15" s="18"/>
      <c r="L15" s="18"/>
      <c r="M15" s="18"/>
      <c r="N15" s="18"/>
    </row>
    <row r="16">
      <c r="B16" t="s">
        <v>42</v>
      </c>
    </row>
    <row r="17">
      <c r="B17" t="s">
        <v>43</v>
      </c>
    </row>
    <row r="21">
      <c r="B21" s="9" t="str">
        <f>=HYPERLINK("#'Contents'!A1", "Return to Contents")</f>
      </c>
    </row>
  </sheetData>
  <mergeCells count="1">
    <mergeCell ref="D2:O2"/>
  </mergeCells>
  <pageMargins left="0.7" right="0.7" top="0.75" bottom="0.75" header="0.3" footer="0.3"/>
  <pageSetup paperSize="9" orientation="portrait" horizontalDpi="300" verticalDpi="300" r:id="rId2"/>
  <drawing r:id="rId1"/>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350</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0.310877819000855</v>
      </c>
      <c r="D9" s="16" t="n">
        <v>0.334393809154453</v>
      </c>
      <c r="E9" s="16" t="n">
        <v>0.291576594255122</v>
      </c>
      <c r="F9" s="16"/>
      <c r="G9" s="16" t="n">
        <v>0.28489283051859</v>
      </c>
      <c r="H9" s="16" t="n">
        <v>0.298157584029834</v>
      </c>
      <c r="I9" s="16" t="n">
        <v>0.332974685426925</v>
      </c>
      <c r="J9" s="16"/>
      <c r="K9" s="16" t="n">
        <v>0.277527059492777</v>
      </c>
      <c r="L9" s="16" t="n">
        <v>0.331320901500201</v>
      </c>
      <c r="M9" s="16" t="n">
        <v>0.456163709649041</v>
      </c>
      <c r="N9" s="16" t="n">
        <v>0.333039301919208</v>
      </c>
    </row>
    <row r="10">
      <c r="B10" s="17" t="s">
        <v>181</v>
      </c>
      <c r="C10" s="16" t="n">
        <v>0.383274879543803</v>
      </c>
      <c r="D10" s="16" t="n">
        <v>0.361342690631083</v>
      </c>
      <c r="E10" s="16" t="n">
        <v>0.401521393886789</v>
      </c>
      <c r="F10" s="16"/>
      <c r="G10" s="16" t="n">
        <v>0.37793494639678</v>
      </c>
      <c r="H10" s="16" t="n">
        <v>0.382498535192776</v>
      </c>
      <c r="I10" s="16" t="n">
        <v>0.386106181783807</v>
      </c>
      <c r="J10" s="16"/>
      <c r="K10" s="16" t="n">
        <v>0.407319559304523</v>
      </c>
      <c r="L10" s="16" t="n">
        <v>0.360939774015298</v>
      </c>
      <c r="M10" s="16" t="n">
        <v>0.282306258696089</v>
      </c>
      <c r="N10" s="16" t="n">
        <v>0.375857354838163</v>
      </c>
    </row>
    <row r="11">
      <c r="B11" s="17" t="s">
        <v>180</v>
      </c>
      <c r="C11" s="16" t="n">
        <v>0.200962338821236</v>
      </c>
      <c r="D11" s="16" t="n">
        <v>0.189269962931021</v>
      </c>
      <c r="E11" s="16" t="n">
        <v>0.212082788097773</v>
      </c>
      <c r="F11" s="16"/>
      <c r="G11" s="16" t="n">
        <v>0.211145468228547</v>
      </c>
      <c r="H11" s="16" t="n">
        <v>0.204537201301591</v>
      </c>
      <c r="I11" s="16" t="n">
        <v>0.193614661462244</v>
      </c>
      <c r="J11" s="16"/>
      <c r="K11" s="16" t="n">
        <v>0.207958502656688</v>
      </c>
      <c r="L11" s="16" t="n">
        <v>0.189142691257928</v>
      </c>
      <c r="M11" s="16" t="n">
        <v>0.184868989528536</v>
      </c>
      <c r="N11" s="16" t="n">
        <v>0.201090690779717</v>
      </c>
    </row>
    <row r="12">
      <c r="B12" s="17" t="s">
        <v>179</v>
      </c>
      <c r="C12" s="16" t="n">
        <v>0.0722886999544224</v>
      </c>
      <c r="D12" s="16" t="n">
        <v>0.0751782721588923</v>
      </c>
      <c r="E12" s="16" t="n">
        <v>0.0695109447986628</v>
      </c>
      <c r="F12" s="16"/>
      <c r="G12" s="16" t="n">
        <v>0.096985758999611</v>
      </c>
      <c r="H12" s="16" t="n">
        <v>0.0756840042046275</v>
      </c>
      <c r="I12" s="16" t="n">
        <v>0.0593756593261074</v>
      </c>
      <c r="J12" s="16"/>
      <c r="K12" s="16" t="n">
        <v>0.0700374779747698</v>
      </c>
      <c r="L12" s="16" t="n">
        <v>0.0913452961995218</v>
      </c>
      <c r="M12" s="16" t="n">
        <v>0.0548608223268226</v>
      </c>
      <c r="N12" s="16" t="n">
        <v>0.0635347165773139</v>
      </c>
    </row>
    <row r="13">
      <c r="B13" s="17" t="s">
        <v>115</v>
      </c>
      <c r="C13" s="16" t="n">
        <v>0.0325962626796828</v>
      </c>
      <c r="D13" s="16" t="n">
        <v>0.039815265124551</v>
      </c>
      <c r="E13" s="16" t="n">
        <v>0.0253082789616538</v>
      </c>
      <c r="F13" s="16"/>
      <c r="G13" s="16" t="n">
        <v>0.0290409958564731</v>
      </c>
      <c r="H13" s="16" t="n">
        <v>0.0391226752711712</v>
      </c>
      <c r="I13" s="16" t="n">
        <v>0.0279288120009161</v>
      </c>
      <c r="J13" s="16"/>
      <c r="K13" s="16" t="n">
        <v>0.0371574005712426</v>
      </c>
      <c r="L13" s="16" t="n">
        <v>0.0272513370270516</v>
      </c>
      <c r="M13" s="16" t="n">
        <v>0.0218002197995108</v>
      </c>
      <c r="N13" s="16" t="n">
        <v>0.0264779358855975</v>
      </c>
    </row>
    <row r="14">
      <c r="B14" s="17" t="s">
        <v>116</v>
      </c>
      <c r="C14" s="23" t="n">
        <v>0.694152698544658</v>
      </c>
      <c r="D14" s="23" t="n">
        <v>0.695736499785536</v>
      </c>
      <c r="E14" s="23" t="n">
        <v>0.69309798814191</v>
      </c>
      <c r="F14" s="23"/>
      <c r="G14" s="23" t="n">
        <v>0.662827776915369</v>
      </c>
      <c r="H14" s="23" t="n">
        <v>0.68065611922261</v>
      </c>
      <c r="I14" s="23" t="n">
        <v>0.719080867210732</v>
      </c>
      <c r="J14" s="23"/>
      <c r="K14" s="23" t="n">
        <v>0.6848466187973</v>
      </c>
      <c r="L14" s="23" t="n">
        <v>0.692260675515499</v>
      </c>
      <c r="M14" s="23" t="n">
        <v>0.73846996834513</v>
      </c>
      <c r="N14" s="23" t="n">
        <v>0.708896656757371</v>
      </c>
    </row>
    <row r="15">
      <c r="B15" s="17" t="s">
        <v>117</v>
      </c>
      <c r="C15" s="23" t="n">
        <v>0.104884962634105</v>
      </c>
      <c r="D15" s="23" t="n">
        <v>0.114993537283443</v>
      </c>
      <c r="E15" s="23" t="n">
        <v>0.0948192237603167</v>
      </c>
      <c r="F15" s="23"/>
      <c r="G15" s="23" t="n">
        <v>0.126026754856084</v>
      </c>
      <c r="H15" s="23" t="n">
        <v>0.114806679475799</v>
      </c>
      <c r="I15" s="23" t="n">
        <v>0.0873044713270235</v>
      </c>
      <c r="J15" s="23"/>
      <c r="K15" s="23" t="n">
        <v>0.107194878546012</v>
      </c>
      <c r="L15" s="23" t="n">
        <v>0.118596633226573</v>
      </c>
      <c r="M15" s="23" t="n">
        <v>0.0766610421263334</v>
      </c>
      <c r="N15" s="23" t="n">
        <v>0.0900126524629114</v>
      </c>
    </row>
    <row r="16">
      <c r="B16" s="17" t="s">
        <v>118</v>
      </c>
      <c r="C16" s="24" t="n">
        <v>0.589267735910553</v>
      </c>
      <c r="D16" s="24" t="n">
        <v>0.580742962502092</v>
      </c>
      <c r="E16" s="24" t="n">
        <v>0.598278764381594</v>
      </c>
      <c r="F16" s="24"/>
      <c r="G16" s="24" t="n">
        <v>0.536801022059285</v>
      </c>
      <c r="H16" s="24" t="n">
        <v>0.565849439746811</v>
      </c>
      <c r="I16" s="24" t="n">
        <v>0.631776395883709</v>
      </c>
      <c r="J16" s="24"/>
      <c r="K16" s="24" t="n">
        <v>0.577651740251288</v>
      </c>
      <c r="L16" s="24" t="n">
        <v>0.573664042288925</v>
      </c>
      <c r="M16" s="24" t="n">
        <v>0.661808926218797</v>
      </c>
      <c r="N16" s="24" t="n">
        <v>0.61888400429446</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351</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0.245614847255135</v>
      </c>
      <c r="D9" s="16" t="n">
        <v>0.283433391574335</v>
      </c>
      <c r="E9" s="16" t="n">
        <v>0.210807496208467</v>
      </c>
      <c r="F9" s="16"/>
      <c r="G9" s="16" t="n">
        <v>0.218815866352464</v>
      </c>
      <c r="H9" s="16" t="n">
        <v>0.222684528767128</v>
      </c>
      <c r="I9" s="16" t="n">
        <v>0.277531826853571</v>
      </c>
      <c r="J9" s="16"/>
      <c r="K9" s="16" t="n">
        <v>0.221497173598883</v>
      </c>
      <c r="L9" s="16" t="n">
        <v>0.236094328176597</v>
      </c>
      <c r="M9" s="16" t="n">
        <v>0.34011906848712</v>
      </c>
      <c r="N9" s="16" t="n">
        <v>0.334338271082563</v>
      </c>
    </row>
    <row r="10">
      <c r="B10" s="17" t="s">
        <v>181</v>
      </c>
      <c r="C10" s="16" t="n">
        <v>0.387025338890286</v>
      </c>
      <c r="D10" s="16" t="n">
        <v>0.36809935501453</v>
      </c>
      <c r="E10" s="16" t="n">
        <v>0.407324700963726</v>
      </c>
      <c r="F10" s="16"/>
      <c r="G10" s="16" t="n">
        <v>0.397218243355767</v>
      </c>
      <c r="H10" s="16" t="n">
        <v>0.372753450719904</v>
      </c>
      <c r="I10" s="16" t="n">
        <v>0.396276945298892</v>
      </c>
      <c r="J10" s="16"/>
      <c r="K10" s="16" t="n">
        <v>0.402366333070661</v>
      </c>
      <c r="L10" s="16" t="n">
        <v>0.364296235976716</v>
      </c>
      <c r="M10" s="16" t="n">
        <v>0.38156784826193</v>
      </c>
      <c r="N10" s="16" t="n">
        <v>0.330141334880953</v>
      </c>
    </row>
    <row r="11">
      <c r="B11" s="17" t="s">
        <v>180</v>
      </c>
      <c r="C11" s="16" t="n">
        <v>0.245109233005005</v>
      </c>
      <c r="D11" s="16" t="n">
        <v>0.228193711789562</v>
      </c>
      <c r="E11" s="16" t="n">
        <v>0.262263108523897</v>
      </c>
      <c r="F11" s="16"/>
      <c r="G11" s="16" t="n">
        <v>0.258440335855946</v>
      </c>
      <c r="H11" s="16" t="n">
        <v>0.26360506478802</v>
      </c>
      <c r="I11" s="16" t="n">
        <v>0.222636995788347</v>
      </c>
      <c r="J11" s="16"/>
      <c r="K11" s="16" t="n">
        <v>0.257837382390206</v>
      </c>
      <c r="L11" s="16" t="n">
        <v>0.266396725952393</v>
      </c>
      <c r="M11" s="16" t="n">
        <v>0.159606109058269</v>
      </c>
      <c r="N11" s="16" t="n">
        <v>0.198792139243251</v>
      </c>
    </row>
    <row r="12">
      <c r="B12" s="17" t="s">
        <v>179</v>
      </c>
      <c r="C12" s="16" t="n">
        <v>0.0879961768399684</v>
      </c>
      <c r="D12" s="16" t="n">
        <v>0.0822629049047243</v>
      </c>
      <c r="E12" s="16" t="n">
        <v>0.0900155863186918</v>
      </c>
      <c r="F12" s="16"/>
      <c r="G12" s="16" t="n">
        <v>0.0887763462389969</v>
      </c>
      <c r="H12" s="16" t="n">
        <v>0.102840804273055</v>
      </c>
      <c r="I12" s="16" t="n">
        <v>0.073877825052376</v>
      </c>
      <c r="J12" s="16"/>
      <c r="K12" s="16" t="n">
        <v>0.0842262438693265</v>
      </c>
      <c r="L12" s="16" t="n">
        <v>0.106235052736642</v>
      </c>
      <c r="M12" s="16" t="n">
        <v>0.0820042231502033</v>
      </c>
      <c r="N12" s="16" t="n">
        <v>0.0895492259816329</v>
      </c>
    </row>
    <row r="13">
      <c r="B13" s="17" t="s">
        <v>115</v>
      </c>
      <c r="C13" s="16" t="n">
        <v>0.0342544040096052</v>
      </c>
      <c r="D13" s="16" t="n">
        <v>0.0380106367168488</v>
      </c>
      <c r="E13" s="16" t="n">
        <v>0.0295891079852184</v>
      </c>
      <c r="F13" s="16"/>
      <c r="G13" s="16" t="n">
        <v>0.036749208196826</v>
      </c>
      <c r="H13" s="16" t="n">
        <v>0.038116151451893</v>
      </c>
      <c r="I13" s="16" t="n">
        <v>0.029676407006814</v>
      </c>
      <c r="J13" s="16"/>
      <c r="K13" s="16" t="n">
        <v>0.0340728670709238</v>
      </c>
      <c r="L13" s="16" t="n">
        <v>0.0269776571576531</v>
      </c>
      <c r="M13" s="16" t="n">
        <v>0.0367027510424786</v>
      </c>
      <c r="N13" s="16" t="n">
        <v>0.0471790288115999</v>
      </c>
    </row>
    <row r="14">
      <c r="B14" s="17" t="s">
        <v>116</v>
      </c>
      <c r="C14" s="23" t="n">
        <v>0.632640186145421</v>
      </c>
      <c r="D14" s="23" t="n">
        <v>0.651532746588865</v>
      </c>
      <c r="E14" s="23" t="n">
        <v>0.618132197172193</v>
      </c>
      <c r="F14" s="23"/>
      <c r="G14" s="23" t="n">
        <v>0.616034109708232</v>
      </c>
      <c r="H14" s="23" t="n">
        <v>0.595437979487032</v>
      </c>
      <c r="I14" s="23" t="n">
        <v>0.673808772152463</v>
      </c>
      <c r="J14" s="23"/>
      <c r="K14" s="23" t="n">
        <v>0.623863506669544</v>
      </c>
      <c r="L14" s="23" t="n">
        <v>0.600390564153313</v>
      </c>
      <c r="M14" s="23" t="n">
        <v>0.721686916749049</v>
      </c>
      <c r="N14" s="23" t="n">
        <v>0.664479605963516</v>
      </c>
    </row>
    <row r="15">
      <c r="B15" s="17" t="s">
        <v>117</v>
      </c>
      <c r="C15" s="23" t="n">
        <v>0.122250580849574</v>
      </c>
      <c r="D15" s="23" t="n">
        <v>0.120273541621573</v>
      </c>
      <c r="E15" s="23" t="n">
        <v>0.11960469430391</v>
      </c>
      <c r="F15" s="23"/>
      <c r="G15" s="23" t="n">
        <v>0.125525554435823</v>
      </c>
      <c r="H15" s="23" t="n">
        <v>0.140956955724948</v>
      </c>
      <c r="I15" s="23" t="n">
        <v>0.10355423205919</v>
      </c>
      <c r="J15" s="23"/>
      <c r="K15" s="23" t="n">
        <v>0.11829911094025</v>
      </c>
      <c r="L15" s="23" t="n">
        <v>0.133212709894295</v>
      </c>
      <c r="M15" s="23" t="n">
        <v>0.118706974192682</v>
      </c>
      <c r="N15" s="23" t="n">
        <v>0.136728254793233</v>
      </c>
    </row>
    <row r="16">
      <c r="B16" s="17" t="s">
        <v>118</v>
      </c>
      <c r="C16" s="24" t="n">
        <v>0.510389605295848</v>
      </c>
      <c r="D16" s="24" t="n">
        <v>0.531259204967292</v>
      </c>
      <c r="E16" s="24" t="n">
        <v>0.498527502868283</v>
      </c>
      <c r="F16" s="24"/>
      <c r="G16" s="24" t="n">
        <v>0.490508555272409</v>
      </c>
      <c r="H16" s="24" t="n">
        <v>0.454481023762083</v>
      </c>
      <c r="I16" s="24" t="n">
        <v>0.570254540093273</v>
      </c>
      <c r="J16" s="24"/>
      <c r="K16" s="24" t="n">
        <v>0.505564395729294</v>
      </c>
      <c r="L16" s="24" t="n">
        <v>0.467177854259018</v>
      </c>
      <c r="M16" s="24" t="n">
        <v>0.602979942556368</v>
      </c>
      <c r="N16" s="24" t="n">
        <v>0.527751351170283</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354</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352</v>
      </c>
      <c r="C9" s="16" t="n">
        <v>0.498500601940305</v>
      </c>
      <c r="D9" s="16" t="n">
        <v>0.516679631400566</v>
      </c>
      <c r="E9" s="16" t="n">
        <v>0.48481609220007</v>
      </c>
      <c r="F9" s="16"/>
      <c r="G9" s="16" t="n">
        <v>0.499348489494111</v>
      </c>
      <c r="H9" s="16" t="n">
        <v>0.461565214721532</v>
      </c>
      <c r="I9" s="16" t="n">
        <v>0.532527358224977</v>
      </c>
      <c r="J9" s="16"/>
      <c r="K9" s="16" t="n">
        <v>0.483117434977066</v>
      </c>
      <c r="L9" s="16" t="n">
        <v>0.510932904795778</v>
      </c>
      <c r="M9" s="16" t="n">
        <v>0.568924760509304</v>
      </c>
      <c r="N9" s="16" t="n">
        <v>0.512423345213958</v>
      </c>
    </row>
    <row r="10">
      <c r="B10" s="17" t="s">
        <v>353</v>
      </c>
      <c r="C10" s="16" t="n">
        <v>0.152842306553898</v>
      </c>
      <c r="D10" s="16" t="n">
        <v>0.157748040377006</v>
      </c>
      <c r="E10" s="16" t="n">
        <v>0.146367590524447</v>
      </c>
      <c r="F10" s="16"/>
      <c r="G10" s="16" t="n">
        <v>0.138017206054261</v>
      </c>
      <c r="H10" s="16" t="n">
        <v>0.159328313338031</v>
      </c>
      <c r="I10" s="16" t="n">
        <v>0.152663570128287</v>
      </c>
      <c r="J10" s="16"/>
      <c r="K10" s="16" t="n">
        <v>0.15173674864795</v>
      </c>
      <c r="L10" s="16" t="n">
        <v>0.146582209468523</v>
      </c>
      <c r="M10" s="16" t="n">
        <v>0.142775033294177</v>
      </c>
      <c r="N10" s="16" t="n">
        <v>0.176292532728679</v>
      </c>
    </row>
    <row r="11">
      <c r="B11" s="17" t="s">
        <v>249</v>
      </c>
      <c r="C11" s="16" t="n">
        <v>0.179347775858115</v>
      </c>
      <c r="D11" s="16" t="n">
        <v>0.165263589652853</v>
      </c>
      <c r="E11" s="16" t="n">
        <v>0.191969220663533</v>
      </c>
      <c r="F11" s="16"/>
      <c r="G11" s="16" t="n">
        <v>0.181537501738779</v>
      </c>
      <c r="H11" s="16" t="n">
        <v>0.18173796619483</v>
      </c>
      <c r="I11" s="16" t="n">
        <v>0.176259287659661</v>
      </c>
      <c r="J11" s="16"/>
      <c r="K11" s="16" t="n">
        <v>0.180038002504704</v>
      </c>
      <c r="L11" s="16" t="n">
        <v>0.191467180970263</v>
      </c>
      <c r="M11" s="16" t="n">
        <v>0.143176121321551</v>
      </c>
      <c r="N11" s="16" t="n">
        <v>0.185586902650703</v>
      </c>
    </row>
    <row r="12">
      <c r="B12" s="17" t="s">
        <v>250</v>
      </c>
      <c r="C12" s="22" t="n">
        <v>0.169309315647683</v>
      </c>
      <c r="D12" s="22" t="n">
        <v>0.160308738569575</v>
      </c>
      <c r="E12" s="22" t="n">
        <v>0.176847096611949</v>
      </c>
      <c r="F12" s="22"/>
      <c r="G12" s="22" t="n">
        <v>0.181096802712849</v>
      </c>
      <c r="H12" s="22" t="n">
        <v>0.197368505745607</v>
      </c>
      <c r="I12" s="22" t="n">
        <v>0.138549783987074</v>
      </c>
      <c r="J12" s="22"/>
      <c r="K12" s="22" t="n">
        <v>0.18510781387028</v>
      </c>
      <c r="L12" s="22" t="n">
        <v>0.151017704765437</v>
      </c>
      <c r="M12" s="22" t="n">
        <v>0.145124084874968</v>
      </c>
      <c r="N12" s="22" t="n">
        <v>0.12569721940666</v>
      </c>
    </row>
    <row r="13">
      <c r="B13" s="18"/>
    </row>
    <row r="14">
      <c r="B14" t="s">
        <v>42</v>
      </c>
    </row>
    <row r="15">
      <c r="B15" t="s">
        <v>43</v>
      </c>
    </row>
    <row r="17">
      <c r="B17"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354</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355</v>
      </c>
      <c r="C9" s="16" t="n">
        <v>0.553533103727333</v>
      </c>
      <c r="D9" s="16" t="n">
        <v>0.585764674494904</v>
      </c>
      <c r="E9" s="16" t="n">
        <v>0.52353002816043</v>
      </c>
      <c r="F9" s="16"/>
      <c r="G9" s="16" t="n">
        <v>0.538788938021576</v>
      </c>
      <c r="H9" s="16" t="n">
        <v>0.536959376892912</v>
      </c>
      <c r="I9" s="16" t="n">
        <v>0.574775275181973</v>
      </c>
      <c r="J9" s="16"/>
      <c r="K9" s="16" t="n">
        <v>0.529199891375199</v>
      </c>
      <c r="L9" s="16" t="n">
        <v>0.585041297349817</v>
      </c>
      <c r="M9" s="16" t="n">
        <v>0.668732815944832</v>
      </c>
      <c r="N9" s="16" t="n">
        <v>0.539839290091426</v>
      </c>
    </row>
    <row r="10">
      <c r="B10" s="17" t="s">
        <v>356</v>
      </c>
      <c r="C10" s="16" t="n">
        <v>0.154930428250844</v>
      </c>
      <c r="D10" s="16" t="n">
        <v>0.153438608165413</v>
      </c>
      <c r="E10" s="16" t="n">
        <v>0.155703257261942</v>
      </c>
      <c r="F10" s="16"/>
      <c r="G10" s="16" t="n">
        <v>0.12104826726448</v>
      </c>
      <c r="H10" s="16" t="n">
        <v>0.16937745650696</v>
      </c>
      <c r="I10" s="16" t="n">
        <v>0.154872174771724</v>
      </c>
      <c r="J10" s="16"/>
      <c r="K10" s="16" t="n">
        <v>0.158275892881511</v>
      </c>
      <c r="L10" s="16" t="n">
        <v>0.143379977452296</v>
      </c>
      <c r="M10" s="16" t="n">
        <v>0.134031287195475</v>
      </c>
      <c r="N10" s="16" t="n">
        <v>0.177725490333131</v>
      </c>
    </row>
    <row r="11">
      <c r="B11" s="17" t="s">
        <v>249</v>
      </c>
      <c r="C11" s="16" t="n">
        <v>0.122647473001349</v>
      </c>
      <c r="D11" s="16" t="n">
        <v>0.11448176940174</v>
      </c>
      <c r="E11" s="16" t="n">
        <v>0.130162252530531</v>
      </c>
      <c r="F11" s="16"/>
      <c r="G11" s="16" t="n">
        <v>0.134266529829397</v>
      </c>
      <c r="H11" s="16" t="n">
        <v>0.120934589789088</v>
      </c>
      <c r="I11" s="16" t="n">
        <v>0.119651945330331</v>
      </c>
      <c r="J11" s="16"/>
      <c r="K11" s="16" t="n">
        <v>0.116627606461253</v>
      </c>
      <c r="L11" s="16" t="n">
        <v>0.13426102215223</v>
      </c>
      <c r="M11" s="16" t="n">
        <v>0.0892271458143658</v>
      </c>
      <c r="N11" s="16" t="n">
        <v>0.164216351669913</v>
      </c>
    </row>
    <row r="12">
      <c r="B12" s="17" t="s">
        <v>250</v>
      </c>
      <c r="C12" s="22" t="n">
        <v>0.168888995020475</v>
      </c>
      <c r="D12" s="22" t="n">
        <v>0.146314947937943</v>
      </c>
      <c r="E12" s="22" t="n">
        <v>0.190604462047098</v>
      </c>
      <c r="F12" s="22"/>
      <c r="G12" s="22" t="n">
        <v>0.205896264884547</v>
      </c>
      <c r="H12" s="22" t="n">
        <v>0.17272857681104</v>
      </c>
      <c r="I12" s="22" t="n">
        <v>0.150700604715972</v>
      </c>
      <c r="J12" s="22"/>
      <c r="K12" s="22" t="n">
        <v>0.195896609282037</v>
      </c>
      <c r="L12" s="22" t="n">
        <v>0.137317703045657</v>
      </c>
      <c r="M12" s="22" t="n">
        <v>0.108008751045328</v>
      </c>
      <c r="N12" s="22" t="n">
        <v>0.118218867905529</v>
      </c>
    </row>
    <row r="13">
      <c r="B13" s="18"/>
    </row>
    <row r="14">
      <c r="B14" t="s">
        <v>42</v>
      </c>
    </row>
    <row r="15">
      <c r="B15" t="s">
        <v>43</v>
      </c>
    </row>
    <row r="17">
      <c r="B17"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354</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357</v>
      </c>
      <c r="C9" s="16" t="n">
        <v>0.597306300384385</v>
      </c>
      <c r="D9" s="16" t="n">
        <v>0.631686461277522</v>
      </c>
      <c r="E9" s="16" t="n">
        <v>0.565927361833514</v>
      </c>
      <c r="F9" s="16"/>
      <c r="G9" s="16" t="n">
        <v>0.59723945380275</v>
      </c>
      <c r="H9" s="16" t="n">
        <v>0.577355436022074</v>
      </c>
      <c r="I9" s="16" t="n">
        <v>0.615893340386215</v>
      </c>
      <c r="J9" s="16"/>
      <c r="K9" s="16" t="n">
        <v>0.561024673761043</v>
      </c>
      <c r="L9" s="16" t="n">
        <v>0.647785371923504</v>
      </c>
      <c r="M9" s="16" t="n">
        <v>0.755163730515282</v>
      </c>
      <c r="N9" s="16" t="n">
        <v>0.587912929277593</v>
      </c>
    </row>
    <row r="10">
      <c r="B10" s="17" t="s">
        <v>358</v>
      </c>
      <c r="C10" s="16" t="n">
        <v>0.159009792711035</v>
      </c>
      <c r="D10" s="16" t="n">
        <v>0.15623395529973</v>
      </c>
      <c r="E10" s="16" t="n">
        <v>0.158342981096099</v>
      </c>
      <c r="F10" s="16"/>
      <c r="G10" s="16" t="n">
        <v>0.187639707758561</v>
      </c>
      <c r="H10" s="16" t="n">
        <v>0.162151989641909</v>
      </c>
      <c r="I10" s="16" t="n">
        <v>0.144778904755733</v>
      </c>
      <c r="J10" s="16"/>
      <c r="K10" s="16" t="n">
        <v>0.180081215110281</v>
      </c>
      <c r="L10" s="16" t="n">
        <v>0.122995354806391</v>
      </c>
      <c r="M10" s="16" t="n">
        <v>0.0820553085801245</v>
      </c>
      <c r="N10" s="16" t="n">
        <v>0.157609812096154</v>
      </c>
    </row>
    <row r="11">
      <c r="B11" s="17" t="s">
        <v>249</v>
      </c>
      <c r="C11" s="16" t="n">
        <v>0.120652503528226</v>
      </c>
      <c r="D11" s="16" t="n">
        <v>0.11342741933152</v>
      </c>
      <c r="E11" s="16" t="n">
        <v>0.130129822270521</v>
      </c>
      <c r="F11" s="16"/>
      <c r="G11" s="16" t="n">
        <v>0.0988793479463261</v>
      </c>
      <c r="H11" s="16" t="n">
        <v>0.126499511071661</v>
      </c>
      <c r="I11" s="16" t="n">
        <v>0.123812437268446</v>
      </c>
      <c r="J11" s="16"/>
      <c r="K11" s="16" t="n">
        <v>0.123723754482803</v>
      </c>
      <c r="L11" s="16" t="n">
        <v>0.107039393092955</v>
      </c>
      <c r="M11" s="16" t="n">
        <v>0.0997893111018335</v>
      </c>
      <c r="N11" s="16" t="n">
        <v>0.140459311552896</v>
      </c>
    </row>
    <row r="12">
      <c r="B12" s="17" t="s">
        <v>250</v>
      </c>
      <c r="C12" s="22" t="n">
        <v>0.123031403376354</v>
      </c>
      <c r="D12" s="22" t="n">
        <v>0.0986521640912282</v>
      </c>
      <c r="E12" s="22" t="n">
        <v>0.145599834799866</v>
      </c>
      <c r="F12" s="22"/>
      <c r="G12" s="22" t="n">
        <v>0.116241490492363</v>
      </c>
      <c r="H12" s="22" t="n">
        <v>0.133993063264356</v>
      </c>
      <c r="I12" s="22" t="n">
        <v>0.115515317589606</v>
      </c>
      <c r="J12" s="22"/>
      <c r="K12" s="22" t="n">
        <v>0.135170356645873</v>
      </c>
      <c r="L12" s="22" t="n">
        <v>0.12217988017715</v>
      </c>
      <c r="M12" s="22" t="n">
        <v>0.0629916498027598</v>
      </c>
      <c r="N12" s="22" t="n">
        <v>0.114017947073358</v>
      </c>
    </row>
    <row r="13">
      <c r="B13" s="18"/>
    </row>
    <row r="14">
      <c r="B14" t="s">
        <v>42</v>
      </c>
    </row>
    <row r="15">
      <c r="B15" t="s">
        <v>43</v>
      </c>
    </row>
    <row r="17">
      <c r="B17"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354</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359</v>
      </c>
      <c r="C9" s="16" t="n">
        <v>0.535296852251139</v>
      </c>
      <c r="D9" s="16" t="n">
        <v>0.56500621753886</v>
      </c>
      <c r="E9" s="16" t="n">
        <v>0.507928511182423</v>
      </c>
      <c r="F9" s="16"/>
      <c r="G9" s="16" t="n">
        <v>0.491404977355019</v>
      </c>
      <c r="H9" s="16" t="n">
        <v>0.530065471226167</v>
      </c>
      <c r="I9" s="16" t="n">
        <v>0.557499195554053</v>
      </c>
      <c r="J9" s="16"/>
      <c r="K9" s="16" t="n">
        <v>0.515025375854348</v>
      </c>
      <c r="L9" s="16" t="n">
        <v>0.564389615907512</v>
      </c>
      <c r="M9" s="16" t="n">
        <v>0.619952386795616</v>
      </c>
      <c r="N9" s="16" t="n">
        <v>0.565856407006079</v>
      </c>
    </row>
    <row r="10">
      <c r="B10" s="17" t="s">
        <v>360</v>
      </c>
      <c r="C10" s="16" t="n">
        <v>0.125396389292988</v>
      </c>
      <c r="D10" s="16" t="n">
        <v>0.125150378386505</v>
      </c>
      <c r="E10" s="16" t="n">
        <v>0.12680621699295</v>
      </c>
      <c r="F10" s="16"/>
      <c r="G10" s="16" t="n">
        <v>0.114439154746236</v>
      </c>
      <c r="H10" s="16" t="n">
        <v>0.130561944761615</v>
      </c>
      <c r="I10" s="16" t="n">
        <v>0.124918442757838</v>
      </c>
      <c r="J10" s="16"/>
      <c r="K10" s="16" t="n">
        <v>0.137803215218185</v>
      </c>
      <c r="L10" s="16" t="n">
        <v>0.110534956172986</v>
      </c>
      <c r="M10" s="16" t="n">
        <v>0.0739073578088707</v>
      </c>
      <c r="N10" s="16" t="n">
        <v>0.122591857123419</v>
      </c>
    </row>
    <row r="11">
      <c r="B11" s="17" t="s">
        <v>249</v>
      </c>
      <c r="C11" s="16" t="n">
        <v>0.135824330388773</v>
      </c>
      <c r="D11" s="16" t="n">
        <v>0.125637206922526</v>
      </c>
      <c r="E11" s="16" t="n">
        <v>0.146311312885209</v>
      </c>
      <c r="F11" s="16"/>
      <c r="G11" s="16" t="n">
        <v>0.14255528172075</v>
      </c>
      <c r="H11" s="16" t="n">
        <v>0.136747149557968</v>
      </c>
      <c r="I11" s="16" t="n">
        <v>0.132307364690015</v>
      </c>
      <c r="J11" s="16"/>
      <c r="K11" s="16" t="n">
        <v>0.131913507054886</v>
      </c>
      <c r="L11" s="16" t="n">
        <v>0.131477531637242</v>
      </c>
      <c r="M11" s="16" t="n">
        <v>0.158138166310529</v>
      </c>
      <c r="N11" s="16" t="n">
        <v>0.138296195343738</v>
      </c>
    </row>
    <row r="12">
      <c r="B12" s="17" t="s">
        <v>250</v>
      </c>
      <c r="C12" s="22" t="n">
        <v>0.203482428067101</v>
      </c>
      <c r="D12" s="22" t="n">
        <v>0.18420619715211</v>
      </c>
      <c r="E12" s="22" t="n">
        <v>0.218953958939418</v>
      </c>
      <c r="F12" s="22"/>
      <c r="G12" s="22" t="n">
        <v>0.251600586177995</v>
      </c>
      <c r="H12" s="22" t="n">
        <v>0.20262543445425</v>
      </c>
      <c r="I12" s="22" t="n">
        <v>0.185274996998095</v>
      </c>
      <c r="J12" s="22"/>
      <c r="K12" s="22" t="n">
        <v>0.215257901872582</v>
      </c>
      <c r="L12" s="22" t="n">
        <v>0.19359789628226</v>
      </c>
      <c r="M12" s="22" t="n">
        <v>0.148002089084985</v>
      </c>
      <c r="N12" s="22" t="n">
        <v>0.173255540526763</v>
      </c>
    </row>
    <row r="13">
      <c r="B13" s="18"/>
    </row>
    <row r="14">
      <c r="B14" t="s">
        <v>42</v>
      </c>
    </row>
    <row r="15">
      <c r="B15" t="s">
        <v>43</v>
      </c>
    </row>
    <row r="17">
      <c r="B17"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354</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361</v>
      </c>
      <c r="C9" s="16" t="n">
        <v>0.472434176044395</v>
      </c>
      <c r="D9" s="16" t="n">
        <v>0.517084678023977</v>
      </c>
      <c r="E9" s="16" t="n">
        <v>0.433168950780946</v>
      </c>
      <c r="F9" s="16"/>
      <c r="G9" s="16" t="n">
        <v>0.45836340075345</v>
      </c>
      <c r="H9" s="16" t="n">
        <v>0.445581642533809</v>
      </c>
      <c r="I9" s="16" t="n">
        <v>0.502972939556596</v>
      </c>
      <c r="J9" s="16"/>
      <c r="K9" s="16" t="n">
        <v>0.424006284996797</v>
      </c>
      <c r="L9" s="16" t="n">
        <v>0.507451563962836</v>
      </c>
      <c r="M9" s="16" t="n">
        <v>0.696238436283451</v>
      </c>
      <c r="N9" s="16" t="n">
        <v>0.511515348473864</v>
      </c>
    </row>
    <row r="10">
      <c r="B10" s="17" t="s">
        <v>362</v>
      </c>
      <c r="C10" s="16" t="n">
        <v>0.183443347761551</v>
      </c>
      <c r="D10" s="16" t="n">
        <v>0.164836571401203</v>
      </c>
      <c r="E10" s="16" t="n">
        <v>0.200970086299921</v>
      </c>
      <c r="F10" s="16"/>
      <c r="G10" s="16" t="n">
        <v>0.183669595523806</v>
      </c>
      <c r="H10" s="16" t="n">
        <v>0.199858176273877</v>
      </c>
      <c r="I10" s="16" t="n">
        <v>0.168082986848895</v>
      </c>
      <c r="J10" s="16"/>
      <c r="K10" s="16" t="n">
        <v>0.203591565463071</v>
      </c>
      <c r="L10" s="16" t="n">
        <v>0.182584544834852</v>
      </c>
      <c r="M10" s="16" t="n">
        <v>0.0885655964626136</v>
      </c>
      <c r="N10" s="16" t="n">
        <v>0.1422008172662</v>
      </c>
    </row>
    <row r="11">
      <c r="B11" s="17" t="s">
        <v>249</v>
      </c>
      <c r="C11" s="16" t="n">
        <v>0.118248948707088</v>
      </c>
      <c r="D11" s="16" t="n">
        <v>0.108069079930818</v>
      </c>
      <c r="E11" s="16" t="n">
        <v>0.127330651468334</v>
      </c>
      <c r="F11" s="16"/>
      <c r="G11" s="16" t="n">
        <v>0.0928454680513769</v>
      </c>
      <c r="H11" s="16" t="n">
        <v>0.128316633294554</v>
      </c>
      <c r="I11" s="16" t="n">
        <v>0.118916142850959</v>
      </c>
      <c r="J11" s="16"/>
      <c r="K11" s="16" t="n">
        <v>0.120764355491198</v>
      </c>
      <c r="L11" s="16" t="n">
        <v>0.113775604264768</v>
      </c>
      <c r="M11" s="16" t="n">
        <v>0.0986886576365475</v>
      </c>
      <c r="N11" s="16" t="n">
        <v>0.131088785023034</v>
      </c>
    </row>
    <row r="12">
      <c r="B12" s="17" t="s">
        <v>250</v>
      </c>
      <c r="C12" s="22" t="n">
        <v>0.225873527486966</v>
      </c>
      <c r="D12" s="22" t="n">
        <v>0.210009670644002</v>
      </c>
      <c r="E12" s="22" t="n">
        <v>0.238530311450799</v>
      </c>
      <c r="F12" s="22"/>
      <c r="G12" s="22" t="n">
        <v>0.265121535671366</v>
      </c>
      <c r="H12" s="22" t="n">
        <v>0.22624354789776</v>
      </c>
      <c r="I12" s="22" t="n">
        <v>0.21002793074355</v>
      </c>
      <c r="J12" s="22"/>
      <c r="K12" s="22" t="n">
        <v>0.251637794048934</v>
      </c>
      <c r="L12" s="22" t="n">
        <v>0.196188286937543</v>
      </c>
      <c r="M12" s="22" t="n">
        <v>0.116507309617388</v>
      </c>
      <c r="N12" s="22" t="n">
        <v>0.215195049236902</v>
      </c>
    </row>
    <row r="13">
      <c r="B13" s="18"/>
    </row>
    <row r="14">
      <c r="B14" t="s">
        <v>42</v>
      </c>
    </row>
    <row r="15">
      <c r="B15" t="s">
        <v>43</v>
      </c>
    </row>
    <row r="17">
      <c r="B17"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368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363</v>
      </c>
      <c r="C9" s="16" t="n">
        <v>0.198511753081415</v>
      </c>
      <c r="D9" s="16" t="n">
        <v>0.219986050200566</v>
      </c>
      <c r="E9" s="16" t="n">
        <v>0.1810949309186</v>
      </c>
      <c r="F9" s="16"/>
      <c r="G9" s="16" t="n">
        <v>0.242426831590195</v>
      </c>
      <c r="H9" s="16" t="n">
        <v>0.17960875761699</v>
      </c>
      <c r="I9" s="16" t="n">
        <v>0.198752878190575</v>
      </c>
      <c r="J9" s="16"/>
      <c r="K9" s="16" t="n">
        <v>0.17754768233186</v>
      </c>
      <c r="L9" s="16" t="n">
        <v>0.216567611394256</v>
      </c>
      <c r="M9" s="16" t="n">
        <v>0.271044831004921</v>
      </c>
      <c r="N9" s="16" t="n">
        <v>0.228254030557493</v>
      </c>
    </row>
    <row r="10">
      <c r="B10" s="17" t="s">
        <v>364</v>
      </c>
      <c r="C10" s="16" t="n">
        <v>0.286912765105529</v>
      </c>
      <c r="D10" s="16" t="n">
        <v>0.306852522042722</v>
      </c>
      <c r="E10" s="16" t="n">
        <v>0.268506151612176</v>
      </c>
      <c r="F10" s="16"/>
      <c r="G10" s="16" t="n">
        <v>0.280616517972446</v>
      </c>
      <c r="H10" s="16" t="n">
        <v>0.293504308686681</v>
      </c>
      <c r="I10" s="16" t="n">
        <v>0.283267297203214</v>
      </c>
      <c r="J10" s="16"/>
      <c r="K10" s="16" t="n">
        <v>0.281068861192595</v>
      </c>
      <c r="L10" s="16" t="n">
        <v>0.30847337198296</v>
      </c>
      <c r="M10" s="16" t="n">
        <v>0.30051943476354</v>
      </c>
      <c r="N10" s="16" t="n">
        <v>0.268180941786662</v>
      </c>
    </row>
    <row r="11">
      <c r="B11" s="17" t="s">
        <v>365</v>
      </c>
      <c r="C11" s="16" t="n">
        <v>0.27574245347056</v>
      </c>
      <c r="D11" s="16" t="n">
        <v>0.2601366055748</v>
      </c>
      <c r="E11" s="16" t="n">
        <v>0.290832716847225</v>
      </c>
      <c r="F11" s="16"/>
      <c r="G11" s="16" t="n">
        <v>0.257226944399198</v>
      </c>
      <c r="H11" s="16" t="n">
        <v>0.263261560580386</v>
      </c>
      <c r="I11" s="16" t="n">
        <v>0.294666516468156</v>
      </c>
      <c r="J11" s="16"/>
      <c r="K11" s="16" t="n">
        <v>0.285648291508318</v>
      </c>
      <c r="L11" s="16" t="n">
        <v>0.258028126516342</v>
      </c>
      <c r="M11" s="16" t="n">
        <v>0.27927114300643</v>
      </c>
      <c r="N11" s="16" t="n">
        <v>0.258268819467331</v>
      </c>
    </row>
    <row r="12">
      <c r="B12" s="17" t="s">
        <v>366</v>
      </c>
      <c r="C12" s="16" t="n">
        <v>0.137071492553588</v>
      </c>
      <c r="D12" s="16" t="n">
        <v>0.125933775495591</v>
      </c>
      <c r="E12" s="16" t="n">
        <v>0.147832083536139</v>
      </c>
      <c r="F12" s="16"/>
      <c r="G12" s="16" t="n">
        <v>0.10989356313198</v>
      </c>
      <c r="H12" s="16" t="n">
        <v>0.151475658479319</v>
      </c>
      <c r="I12" s="16" t="n">
        <v>0.13440521699464</v>
      </c>
      <c r="J12" s="16"/>
      <c r="K12" s="16" t="n">
        <v>0.157547721969578</v>
      </c>
      <c r="L12" s="16" t="n">
        <v>0.113797718542263</v>
      </c>
      <c r="M12" s="16" t="n">
        <v>0.0522137563428749</v>
      </c>
      <c r="N12" s="16" t="n">
        <v>0.12111883674102</v>
      </c>
    </row>
    <row r="13">
      <c r="B13" s="17" t="s">
        <v>367</v>
      </c>
      <c r="C13" s="16" t="n">
        <v>0.0313949267902295</v>
      </c>
      <c r="D13" s="16" t="n">
        <v>0.0305306972215337</v>
      </c>
      <c r="E13" s="16" t="n">
        <v>0.0287335802923663</v>
      </c>
      <c r="F13" s="16"/>
      <c r="G13" s="16" t="n">
        <v>0.0309290550508556</v>
      </c>
      <c r="H13" s="16" t="n">
        <v>0.0305710239249734</v>
      </c>
      <c r="I13" s="16" t="n">
        <v>0.0323454183572799</v>
      </c>
      <c r="J13" s="16"/>
      <c r="K13" s="16" t="n">
        <v>0.0342013214739906</v>
      </c>
      <c r="L13" s="16" t="n">
        <v>0.0334755606059666</v>
      </c>
      <c r="M13" s="16" t="n">
        <v>0.0125889375789328</v>
      </c>
      <c r="N13" s="16" t="n">
        <v>0.0324870322423534</v>
      </c>
    </row>
    <row r="14">
      <c r="B14" s="17" t="s">
        <v>74</v>
      </c>
      <c r="C14" s="22" t="n">
        <v>0.0703666089986792</v>
      </c>
      <c r="D14" s="22" t="n">
        <v>0.0565603494647881</v>
      </c>
      <c r="E14" s="22" t="n">
        <v>0.0830005367934939</v>
      </c>
      <c r="F14" s="22"/>
      <c r="G14" s="22" t="n">
        <v>0.0789070878553262</v>
      </c>
      <c r="H14" s="22" t="n">
        <v>0.0815786907116504</v>
      </c>
      <c r="I14" s="22" t="n">
        <v>0.0565626727861349</v>
      </c>
      <c r="J14" s="22"/>
      <c r="K14" s="22" t="n">
        <v>0.0639861215236585</v>
      </c>
      <c r="L14" s="22" t="n">
        <v>0.0696576109582122</v>
      </c>
      <c r="M14" s="22" t="n">
        <v>0.0843618973033019</v>
      </c>
      <c r="N14" s="22" t="n">
        <v>0.0916903392051397</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381</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369</v>
      </c>
      <c r="C9" s="16" t="n">
        <v>0.425684837580117</v>
      </c>
      <c r="D9" s="16" t="n">
        <v>0.418945581213418</v>
      </c>
      <c r="E9" s="16" t="n">
        <v>0.425089245434405</v>
      </c>
      <c r="F9" s="16"/>
      <c r="G9" s="16" t="n">
        <v>0.514122927612026</v>
      </c>
      <c r="H9" s="16" t="n">
        <v>0.431229833167054</v>
      </c>
      <c r="I9" s="16" t="n">
        <v>0.385596797524113</v>
      </c>
      <c r="J9" s="16"/>
      <c r="K9" s="16" t="n">
        <v>0.458106704495497</v>
      </c>
      <c r="L9" s="16" t="n">
        <v>0.3748076878553</v>
      </c>
      <c r="M9" s="16" t="n">
        <v>0.344788069508437</v>
      </c>
      <c r="N9" s="16" t="n">
        <v>0.391908314373732</v>
      </c>
    </row>
    <row r="10">
      <c r="B10" s="17" t="s">
        <v>370</v>
      </c>
      <c r="C10" s="16" t="n">
        <v>0.422508395152519</v>
      </c>
      <c r="D10" s="16" t="n">
        <v>0.386777920477598</v>
      </c>
      <c r="E10" s="16" t="n">
        <v>0.453334358522267</v>
      </c>
      <c r="F10" s="16"/>
      <c r="G10" s="16" t="n">
        <v>0.403824886775347</v>
      </c>
      <c r="H10" s="16" t="n">
        <v>0.411132537774162</v>
      </c>
      <c r="I10" s="16" t="n">
        <v>0.440470777135572</v>
      </c>
      <c r="J10" s="16"/>
      <c r="K10" s="16" t="n">
        <v>0.459623449209959</v>
      </c>
      <c r="L10" s="16" t="n">
        <v>0.332354876430937</v>
      </c>
      <c r="M10" s="16" t="n">
        <v>0.365947647904212</v>
      </c>
      <c r="N10" s="16" t="n">
        <v>0.401459794499226</v>
      </c>
    </row>
    <row r="11">
      <c r="B11" s="17" t="s">
        <v>371</v>
      </c>
      <c r="C11" s="16" t="n">
        <v>0.324179275830146</v>
      </c>
      <c r="D11" s="16" t="n">
        <v>0.322502794292254</v>
      </c>
      <c r="E11" s="16" t="n">
        <v>0.324644998436136</v>
      </c>
      <c r="F11" s="16"/>
      <c r="G11" s="16" t="n">
        <v>0.376551338058856</v>
      </c>
      <c r="H11" s="16" t="n">
        <v>0.329413573250202</v>
      </c>
      <c r="I11" s="16" t="n">
        <v>0.298624891702511</v>
      </c>
      <c r="J11" s="16"/>
      <c r="K11" s="16" t="n">
        <v>0.341751235793407</v>
      </c>
      <c r="L11" s="16" t="n">
        <v>0.310255999029625</v>
      </c>
      <c r="M11" s="16" t="n">
        <v>0.321075570366706</v>
      </c>
      <c r="N11" s="16" t="n">
        <v>0.239999704735931</v>
      </c>
    </row>
    <row r="12">
      <c r="B12" s="17" t="s">
        <v>372</v>
      </c>
      <c r="C12" s="16" t="n">
        <v>0.316444983042612</v>
      </c>
      <c r="D12" s="16" t="n">
        <v>0.312353219817613</v>
      </c>
      <c r="E12" s="16" t="n">
        <v>0.3203541914747</v>
      </c>
      <c r="F12" s="16"/>
      <c r="G12" s="16" t="n">
        <v>0.37072967844133</v>
      </c>
      <c r="H12" s="16" t="n">
        <v>0.304771932900019</v>
      </c>
      <c r="I12" s="16" t="n">
        <v>0.305864388308337</v>
      </c>
      <c r="J12" s="16"/>
      <c r="K12" s="16" t="n">
        <v>0.35770179273242</v>
      </c>
      <c r="L12" s="16" t="n">
        <v>0.248456657240192</v>
      </c>
      <c r="M12" s="16" t="n">
        <v>0.230871604285389</v>
      </c>
      <c r="N12" s="16" t="n">
        <v>0.229654080028772</v>
      </c>
    </row>
    <row r="13">
      <c r="B13" s="17" t="s">
        <v>373</v>
      </c>
      <c r="C13" s="16" t="n">
        <v>0.28705897546013</v>
      </c>
      <c r="D13" s="16" t="n">
        <v>0.281789444195024</v>
      </c>
      <c r="E13" s="16" t="n">
        <v>0.293169636155448</v>
      </c>
      <c r="F13" s="16"/>
      <c r="G13" s="16" t="n">
        <v>0.358077439499724</v>
      </c>
      <c r="H13" s="16" t="n">
        <v>0.275022749887865</v>
      </c>
      <c r="I13" s="16" t="n">
        <v>0.270207094007004</v>
      </c>
      <c r="J13" s="16"/>
      <c r="K13" s="16" t="n">
        <v>0.303797423233864</v>
      </c>
      <c r="L13" s="16" t="n">
        <v>0.243540484506106</v>
      </c>
      <c r="M13" s="16" t="n">
        <v>0.237555200662931</v>
      </c>
      <c r="N13" s="16" t="n">
        <v>0.30385979933424</v>
      </c>
    </row>
    <row r="14">
      <c r="B14" s="17" t="s">
        <v>374</v>
      </c>
      <c r="C14" s="16" t="n">
        <v>0.255189263579433</v>
      </c>
      <c r="D14" s="16" t="n">
        <v>0.249442686992853</v>
      </c>
      <c r="E14" s="16" t="n">
        <v>0.25603510419536</v>
      </c>
      <c r="F14" s="16"/>
      <c r="G14" s="16" t="n">
        <v>0.347419422919104</v>
      </c>
      <c r="H14" s="16" t="n">
        <v>0.245098852402888</v>
      </c>
      <c r="I14" s="16" t="n">
        <v>0.228149403612431</v>
      </c>
      <c r="J14" s="16"/>
      <c r="K14" s="16" t="n">
        <v>0.284333823101745</v>
      </c>
      <c r="L14" s="16" t="n">
        <v>0.216267396499577</v>
      </c>
      <c r="M14" s="16" t="n">
        <v>0.132999995754523</v>
      </c>
      <c r="N14" s="16" t="n">
        <v>0.268527391228067</v>
      </c>
    </row>
    <row r="15">
      <c r="B15" s="17" t="s">
        <v>375</v>
      </c>
      <c r="C15" s="16" t="n">
        <v>0.219326712873054</v>
      </c>
      <c r="D15" s="16" t="n">
        <v>0.144552384933657</v>
      </c>
      <c r="E15" s="16" t="n">
        <v>0.287702453232753</v>
      </c>
      <c r="F15" s="16"/>
      <c r="G15" s="16" t="n">
        <v>0.2085131015566</v>
      </c>
      <c r="H15" s="16" t="n">
        <v>0.229478006963243</v>
      </c>
      <c r="I15" s="16" t="n">
        <v>0.214153721118736</v>
      </c>
      <c r="J15" s="16"/>
      <c r="K15" s="16" t="n">
        <v>0.254321842232872</v>
      </c>
      <c r="L15" s="16" t="n">
        <v>0.149326789128464</v>
      </c>
      <c r="M15" s="16" t="n">
        <v>0.142119021804391</v>
      </c>
      <c r="N15" s="16" t="n">
        <v>0.20169301888465</v>
      </c>
    </row>
    <row r="16">
      <c r="B16" s="17" t="s">
        <v>376</v>
      </c>
      <c r="C16" s="16" t="n">
        <v>0.163538221890364</v>
      </c>
      <c r="D16" s="16" t="n">
        <v>0.161568009161155</v>
      </c>
      <c r="E16" s="16" t="n">
        <v>0.165127352104639</v>
      </c>
      <c r="F16" s="16"/>
      <c r="G16" s="16" t="n">
        <v>0.17431962979944</v>
      </c>
      <c r="H16" s="16" t="n">
        <v>0.151515339948542</v>
      </c>
      <c r="I16" s="16" t="n">
        <v>0.170465103613629</v>
      </c>
      <c r="J16" s="16"/>
      <c r="K16" s="16" t="n">
        <v>0.181447936006312</v>
      </c>
      <c r="L16" s="16" t="n">
        <v>0.147042993062235</v>
      </c>
      <c r="M16" s="16" t="n">
        <v>0.124043690451015</v>
      </c>
      <c r="N16" s="16" t="n">
        <v>0.107744300820925</v>
      </c>
    </row>
    <row r="17">
      <c r="B17" s="17" t="s">
        <v>377</v>
      </c>
      <c r="C17" s="16" t="n">
        <v>0.157919238954669</v>
      </c>
      <c r="D17" s="16" t="n">
        <v>0.180988242599268</v>
      </c>
      <c r="E17" s="16" t="n">
        <v>0.135214124093088</v>
      </c>
      <c r="F17" s="16"/>
      <c r="G17" s="16" t="n">
        <v>0.191920521309159</v>
      </c>
      <c r="H17" s="16" t="n">
        <v>0.176641302177771</v>
      </c>
      <c r="I17" s="16" t="n">
        <v>0.127072657970213</v>
      </c>
      <c r="J17" s="16"/>
      <c r="K17" s="16" t="n">
        <v>0.138815841921906</v>
      </c>
      <c r="L17" s="16" t="n">
        <v>0.191986359965484</v>
      </c>
      <c r="M17" s="16" t="n">
        <v>0.180237093844008</v>
      </c>
      <c r="N17" s="16" t="n">
        <v>0.180783626540062</v>
      </c>
    </row>
    <row r="18">
      <c r="B18" s="17" t="s">
        <v>378</v>
      </c>
      <c r="C18" s="16" t="n">
        <v>0.107158153924579</v>
      </c>
      <c r="D18" s="16" t="n">
        <v>0.134355603784484</v>
      </c>
      <c r="E18" s="16" t="n">
        <v>0.0808536047192354</v>
      </c>
      <c r="F18" s="16"/>
      <c r="G18" s="16" t="n">
        <v>0.105625359940645</v>
      </c>
      <c r="H18" s="16" t="n">
        <v>0.0954656292238854</v>
      </c>
      <c r="I18" s="16" t="n">
        <v>0.118641305339038</v>
      </c>
      <c r="J18" s="16"/>
      <c r="K18" s="16" t="n">
        <v>0.108429099038228</v>
      </c>
      <c r="L18" s="16" t="n">
        <v>0.10781963311513</v>
      </c>
      <c r="M18" s="16" t="n">
        <v>0.140002463267514</v>
      </c>
      <c r="N18" s="16" t="n">
        <v>0.0606194551170539</v>
      </c>
    </row>
    <row r="19">
      <c r="B19" s="17" t="s">
        <v>379</v>
      </c>
      <c r="C19" s="16" t="n">
        <v>0.0515482624296943</v>
      </c>
      <c r="D19" s="16" t="n">
        <v>0.0543791722530113</v>
      </c>
      <c r="E19" s="16" t="n">
        <v>0.0480854650820042</v>
      </c>
      <c r="F19" s="16"/>
      <c r="G19" s="16" t="n">
        <v>0.0467759527658795</v>
      </c>
      <c r="H19" s="16" t="n">
        <v>0.0538005626922125</v>
      </c>
      <c r="I19" s="16" t="n">
        <v>0.0513377754797512</v>
      </c>
      <c r="J19" s="16"/>
      <c r="K19" s="16" t="n">
        <v>0.0354555651353536</v>
      </c>
      <c r="L19" s="16" t="n">
        <v>0.0674499438207642</v>
      </c>
      <c r="M19" s="16" t="n">
        <v>0.105500905124014</v>
      </c>
      <c r="N19" s="16" t="n">
        <v>0.0701573131952743</v>
      </c>
    </row>
    <row r="20">
      <c r="B20" s="17" t="s">
        <v>74</v>
      </c>
      <c r="C20" s="16" t="n">
        <v>0.0388391135940568</v>
      </c>
      <c r="D20" s="16" t="n">
        <v>0.0490200091826455</v>
      </c>
      <c r="E20" s="16" t="n">
        <v>0.0296721512219141</v>
      </c>
      <c r="F20" s="16"/>
      <c r="G20" s="16" t="n">
        <v>0.0430303810636506</v>
      </c>
      <c r="H20" s="16" t="n">
        <v>0.0457475281149921</v>
      </c>
      <c r="I20" s="16" t="n">
        <v>0.0307567151696094</v>
      </c>
      <c r="J20" s="16"/>
      <c r="K20" s="16" t="n">
        <v>0.0345015928929161</v>
      </c>
      <c r="L20" s="16" t="n">
        <v>0.0498641111057057</v>
      </c>
      <c r="M20" s="16" t="n">
        <v>0.056863588434617</v>
      </c>
      <c r="N20" s="16" t="n">
        <v>0.0248505977948152</v>
      </c>
    </row>
    <row r="21">
      <c r="B21" s="17" t="s">
        <v>380</v>
      </c>
      <c r="C21" s="16" t="n">
        <v>0.00602460221169161</v>
      </c>
      <c r="D21" s="16" t="n">
        <v>0.00717495368712599</v>
      </c>
      <c r="E21" s="16" t="n">
        <v>0.00503108201399453</v>
      </c>
      <c r="F21" s="16"/>
      <c r="G21" s="16" t="n">
        <v>0</v>
      </c>
      <c r="H21" s="16" t="n">
        <v>0.00694159035037519</v>
      </c>
      <c r="I21" s="16" t="n">
        <v>0.00755098391427664</v>
      </c>
      <c r="J21" s="16"/>
      <c r="K21" s="16" t="n">
        <v>0.00471166649471456</v>
      </c>
      <c r="L21" s="16" t="n">
        <v>0.00234208431025773</v>
      </c>
      <c r="M21" s="16" t="n">
        <v>0.00980467361241359</v>
      </c>
      <c r="N21" s="16" t="n">
        <v>0.0206497025209926</v>
      </c>
    </row>
    <row r="22">
      <c r="B22" s="17" t="s">
        <v>76</v>
      </c>
      <c r="C22" s="22" t="n">
        <v>0.0212544668107724</v>
      </c>
      <c r="D22" s="22" t="n">
        <v>0.0288709019269483</v>
      </c>
      <c r="E22" s="22" t="n">
        <v>0.0141950312833402</v>
      </c>
      <c r="F22" s="22"/>
      <c r="G22" s="22" t="n">
        <v>0.020421525898402</v>
      </c>
      <c r="H22" s="22" t="n">
        <v>0.0179425042683706</v>
      </c>
      <c r="I22" s="22" t="n">
        <v>0.0246646211775862</v>
      </c>
      <c r="J22" s="22"/>
      <c r="K22" s="22" t="n">
        <v>0.0173666540835873</v>
      </c>
      <c r="L22" s="22" t="n">
        <v>0.0378335178679045</v>
      </c>
      <c r="M22" s="22" t="n">
        <v>0.028219711762266</v>
      </c>
      <c r="N22" s="22" t="n">
        <v>0.00913224977978382</v>
      </c>
    </row>
    <row r="23">
      <c r="B23" s="18"/>
    </row>
    <row r="24">
      <c r="B24" t="s">
        <v>42</v>
      </c>
    </row>
    <row r="25">
      <c r="B25" t="s">
        <v>43</v>
      </c>
    </row>
    <row r="27">
      <c r="B27"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386</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414</v>
      </c>
      <c r="D7" s="11" t="n">
        <v>169</v>
      </c>
      <c r="E7" s="11" t="n">
        <v>242</v>
      </c>
      <c r="F7" s="11"/>
      <c r="G7" s="11" t="n">
        <v>57</v>
      </c>
      <c r="H7" s="11" t="n">
        <v>180</v>
      </c>
      <c r="I7" s="11" t="n">
        <v>177</v>
      </c>
      <c r="J7" s="11"/>
      <c r="K7" s="11" t="n">
        <v>257</v>
      </c>
      <c r="L7" s="11" t="n">
        <v>82</v>
      </c>
      <c r="M7" s="11" t="n">
        <v>41</v>
      </c>
      <c r="N7" s="11" t="n">
        <v>30</v>
      </c>
    </row>
    <row r="8" ht="30" customHeight="1">
      <c r="B8" s="12" t="s">
        <v>20</v>
      </c>
      <c r="C8" s="12" t="n">
        <v>415</v>
      </c>
      <c r="D8" s="12" t="n">
        <v>201</v>
      </c>
      <c r="E8" s="12" t="n">
        <v>210</v>
      </c>
      <c r="F8" s="12"/>
      <c r="G8" s="12" t="n">
        <v>56</v>
      </c>
      <c r="H8" s="12" t="n">
        <v>167</v>
      </c>
      <c r="I8" s="12" t="n">
        <v>192</v>
      </c>
      <c r="J8" s="12"/>
      <c r="K8" s="12" t="n">
        <v>262</v>
      </c>
      <c r="L8" s="12" t="n">
        <v>78</v>
      </c>
      <c r="M8" s="12" t="n">
        <v>43</v>
      </c>
      <c r="N8" s="12" t="n">
        <v>27</v>
      </c>
    </row>
    <row r="9">
      <c r="B9" s="17" t="s">
        <v>63</v>
      </c>
      <c r="C9" s="16" t="n">
        <v>0.298999708110588</v>
      </c>
      <c r="D9" s="16" t="n">
        <v>0.314727689667989</v>
      </c>
      <c r="E9" s="16" t="n">
        <v>0.283923998240245</v>
      </c>
      <c r="F9" s="16"/>
      <c r="G9" s="16" t="n">
        <v>0.194027423051054</v>
      </c>
      <c r="H9" s="16" t="n">
        <v>0.33684472051736</v>
      </c>
      <c r="I9" s="16" t="n">
        <v>0.296959955862427</v>
      </c>
      <c r="J9" s="16"/>
      <c r="K9" s="16" t="n">
        <v>0.300149684314147</v>
      </c>
      <c r="L9" s="16" t="n">
        <v>0.205795766422164</v>
      </c>
      <c r="M9" s="16" t="n">
        <v>0.502768877323625</v>
      </c>
      <c r="N9" s="16" t="n">
        <v>0.234875003425546</v>
      </c>
    </row>
    <row r="10">
      <c r="B10" s="17" t="s">
        <v>52</v>
      </c>
      <c r="C10" s="16" t="n">
        <v>0</v>
      </c>
      <c r="D10" s="16" t="n">
        <v>0</v>
      </c>
      <c r="E10" s="16" t="n">
        <v>0</v>
      </c>
      <c r="F10" s="16"/>
      <c r="G10" s="16" t="n">
        <v>0</v>
      </c>
      <c r="H10" s="16" t="n">
        <v>0</v>
      </c>
      <c r="I10" s="16" t="n">
        <v>0</v>
      </c>
      <c r="J10" s="16"/>
      <c r="K10" s="16" t="n">
        <v>0</v>
      </c>
      <c r="L10" s="16" t="n">
        <v>0</v>
      </c>
      <c r="M10" s="16" t="n">
        <v>0</v>
      </c>
      <c r="N10" s="16" t="n">
        <v>0</v>
      </c>
    </row>
    <row r="11">
      <c r="B11" s="17" t="s">
        <v>53</v>
      </c>
      <c r="C11" s="16" t="n">
        <v>0</v>
      </c>
      <c r="D11" s="16" t="n">
        <v>0</v>
      </c>
      <c r="E11" s="16" t="n">
        <v>0</v>
      </c>
      <c r="F11" s="16"/>
      <c r="G11" s="16" t="n">
        <v>0</v>
      </c>
      <c r="H11" s="16" t="n">
        <v>0</v>
      </c>
      <c r="I11" s="16" t="n">
        <v>0</v>
      </c>
      <c r="J11" s="16"/>
      <c r="K11" s="16" t="n">
        <v>0</v>
      </c>
      <c r="L11" s="16" t="n">
        <v>0</v>
      </c>
      <c r="M11" s="16" t="n">
        <v>0</v>
      </c>
      <c r="N11" s="16" t="n">
        <v>0</v>
      </c>
    </row>
    <row r="12">
      <c r="B12" s="17" t="s">
        <v>382</v>
      </c>
      <c r="C12" s="16" t="n">
        <v>0</v>
      </c>
      <c r="D12" s="16" t="n">
        <v>0</v>
      </c>
      <c r="E12" s="16" t="n">
        <v>0</v>
      </c>
      <c r="F12" s="16"/>
      <c r="G12" s="16" t="n">
        <v>0</v>
      </c>
      <c r="H12" s="16" t="n">
        <v>0</v>
      </c>
      <c r="I12" s="16" t="n">
        <v>0</v>
      </c>
      <c r="J12" s="16"/>
      <c r="K12" s="16" t="n">
        <v>0</v>
      </c>
      <c r="L12" s="16" t="n">
        <v>0</v>
      </c>
      <c r="M12" s="16" t="n">
        <v>0</v>
      </c>
      <c r="N12" s="16" t="n">
        <v>0</v>
      </c>
    </row>
    <row r="13">
      <c r="B13" s="17" t="s">
        <v>383</v>
      </c>
      <c r="C13" s="16" t="n">
        <v>0</v>
      </c>
      <c r="D13" s="16" t="n">
        <v>0</v>
      </c>
      <c r="E13" s="16" t="n">
        <v>0</v>
      </c>
      <c r="F13" s="16"/>
      <c r="G13" s="16" t="n">
        <v>0</v>
      </c>
      <c r="H13" s="16" t="n">
        <v>0</v>
      </c>
      <c r="I13" s="16" t="n">
        <v>0</v>
      </c>
      <c r="J13" s="16"/>
      <c r="K13" s="16" t="n">
        <v>0</v>
      </c>
      <c r="L13" s="16" t="n">
        <v>0</v>
      </c>
      <c r="M13" s="16" t="n">
        <v>0</v>
      </c>
      <c r="N13" s="16" t="n">
        <v>0</v>
      </c>
    </row>
    <row r="14">
      <c r="B14" s="17" t="s">
        <v>384</v>
      </c>
      <c r="C14" s="16" t="n">
        <v>0.427878954111091</v>
      </c>
      <c r="D14" s="16" t="n">
        <v>0.438265820964133</v>
      </c>
      <c r="E14" s="16" t="n">
        <v>0.419342598021645</v>
      </c>
      <c r="F14" s="16"/>
      <c r="G14" s="16" t="n">
        <v>0.471402213105412</v>
      </c>
      <c r="H14" s="16" t="n">
        <v>0.397347475044195</v>
      </c>
      <c r="I14" s="16" t="n">
        <v>0.441599205872552</v>
      </c>
      <c r="J14" s="16"/>
      <c r="K14" s="16" t="n">
        <v>0.421336085861465</v>
      </c>
      <c r="L14" s="16" t="n">
        <v>0.546530644172965</v>
      </c>
      <c r="M14" s="16" t="n">
        <v>0.237008152816607</v>
      </c>
      <c r="N14" s="16" t="n">
        <v>0.489134540562495</v>
      </c>
    </row>
    <row r="15">
      <c r="B15" s="17" t="s">
        <v>385</v>
      </c>
      <c r="C15" s="16" t="n">
        <v>0.182560279855201</v>
      </c>
      <c r="D15" s="16" t="n">
        <v>0.178245785488562</v>
      </c>
      <c r="E15" s="16" t="n">
        <v>0.183876220734516</v>
      </c>
      <c r="F15" s="16"/>
      <c r="G15" s="16" t="n">
        <v>0.24510798709535</v>
      </c>
      <c r="H15" s="16" t="n">
        <v>0.170814593866531</v>
      </c>
      <c r="I15" s="16" t="n">
        <v>0.174402559462067</v>
      </c>
      <c r="J15" s="16"/>
      <c r="K15" s="16" t="n">
        <v>0.183716698979383</v>
      </c>
      <c r="L15" s="16" t="n">
        <v>0.175608226331156</v>
      </c>
      <c r="M15" s="16" t="n">
        <v>0.222976214808818</v>
      </c>
      <c r="N15" s="16" t="n">
        <v>0.1160968067011</v>
      </c>
    </row>
    <row r="16">
      <c r="B16" s="17" t="s">
        <v>74</v>
      </c>
      <c r="C16" s="22" t="n">
        <v>0.0905610579231197</v>
      </c>
      <c r="D16" s="22" t="n">
        <v>0.0687607038793164</v>
      </c>
      <c r="E16" s="22" t="n">
        <v>0.112857183003594</v>
      </c>
      <c r="F16" s="22"/>
      <c r="G16" s="22" t="n">
        <v>0.0894623767481839</v>
      </c>
      <c r="H16" s="22" t="n">
        <v>0.0949932105719143</v>
      </c>
      <c r="I16" s="22" t="n">
        <v>0.087038278802954</v>
      </c>
      <c r="J16" s="22"/>
      <c r="K16" s="22" t="n">
        <v>0.0947975308450047</v>
      </c>
      <c r="L16" s="22" t="n">
        <v>0.0720653630737158</v>
      </c>
      <c r="M16" s="22" t="n">
        <v>0.0372467550509501</v>
      </c>
      <c r="N16" s="22" t="n">
        <v>0.159893649310859</v>
      </c>
    </row>
    <row r="17">
      <c r="B17" s="18" t="s">
        <v>333</v>
      </c>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120</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0.569731138551502</v>
      </c>
      <c r="D9" s="16" t="n">
        <v>0.588723228441217</v>
      </c>
      <c r="E9" s="16" t="n">
        <v>0.552400354356202</v>
      </c>
      <c r="F9" s="16"/>
      <c r="G9" s="16" t="n">
        <v>0.569534141591173</v>
      </c>
      <c r="H9" s="16" t="n">
        <v>0.557238708952186</v>
      </c>
      <c r="I9" s="16" t="n">
        <v>0.581430870226388</v>
      </c>
      <c r="J9" s="16"/>
      <c r="K9" s="16" t="n">
        <v>0.524640171062832</v>
      </c>
      <c r="L9" s="16" t="n">
        <v>0.625367486644886</v>
      </c>
      <c r="M9" s="16" t="n">
        <v>0.710589699975969</v>
      </c>
      <c r="N9" s="16" t="n">
        <v>0.61354457966139</v>
      </c>
    </row>
    <row r="10">
      <c r="B10" s="17" t="s">
        <v>113</v>
      </c>
      <c r="C10" s="16" t="n">
        <v>0.367028693042552</v>
      </c>
      <c r="D10" s="16" t="n">
        <v>0.345484895326708</v>
      </c>
      <c r="E10" s="16" t="n">
        <v>0.38931358855118</v>
      </c>
      <c r="F10" s="16"/>
      <c r="G10" s="16" t="n">
        <v>0.389983499344691</v>
      </c>
      <c r="H10" s="16" t="n">
        <v>0.37236464445964</v>
      </c>
      <c r="I10" s="16" t="n">
        <v>0.352998353063171</v>
      </c>
      <c r="J10" s="16"/>
      <c r="K10" s="16" t="n">
        <v>0.406918220389367</v>
      </c>
      <c r="L10" s="16" t="n">
        <v>0.305048592859837</v>
      </c>
      <c r="M10" s="16" t="n">
        <v>0.25234022141258</v>
      </c>
      <c r="N10" s="16" t="n">
        <v>0.345213377584838</v>
      </c>
    </row>
    <row r="11">
      <c r="B11" s="17" t="s">
        <v>114</v>
      </c>
      <c r="C11" s="16" t="n">
        <v>0.0341999351584317</v>
      </c>
      <c r="D11" s="16" t="n">
        <v>0.0300967259569098</v>
      </c>
      <c r="E11" s="16" t="n">
        <v>0.0351436146444295</v>
      </c>
      <c r="F11" s="16"/>
      <c r="G11" s="16" t="n">
        <v>0.0242669201483405</v>
      </c>
      <c r="H11" s="16" t="n">
        <v>0.0406366943763403</v>
      </c>
      <c r="I11" s="16" t="n">
        <v>0.0321348406382883</v>
      </c>
      <c r="J11" s="16"/>
      <c r="K11" s="16" t="n">
        <v>0.0412585026162401</v>
      </c>
      <c r="L11" s="16" t="n">
        <v>0.0283292256493967</v>
      </c>
      <c r="M11" s="16" t="n">
        <v>0.008607087982646</v>
      </c>
      <c r="N11" s="16" t="n">
        <v>0.0200994245848171</v>
      </c>
    </row>
    <row r="12">
      <c r="B12" s="17" t="s">
        <v>115</v>
      </c>
      <c r="C12" s="16" t="n">
        <v>0.0139960269763312</v>
      </c>
      <c r="D12" s="16" t="n">
        <v>0.0147881437566942</v>
      </c>
      <c r="E12" s="16" t="n">
        <v>0.0135662928060199</v>
      </c>
      <c r="F12" s="16"/>
      <c r="G12" s="16" t="n">
        <v>0.00247243992909772</v>
      </c>
      <c r="H12" s="16" t="n">
        <v>0.0124293278144533</v>
      </c>
      <c r="I12" s="16" t="n">
        <v>0.0200049008708902</v>
      </c>
      <c r="J12" s="16"/>
      <c r="K12" s="16" t="n">
        <v>0.0134507968484468</v>
      </c>
      <c r="L12" s="16" t="n">
        <v>0.016817855927805</v>
      </c>
      <c r="M12" s="16" t="n">
        <v>0.0177205791204599</v>
      </c>
      <c r="N12" s="16" t="n">
        <v>0.00922611763285121</v>
      </c>
    </row>
    <row r="13">
      <c r="B13" s="17" t="s">
        <v>74</v>
      </c>
      <c r="C13" s="16" t="n">
        <v>0.0150442062711828</v>
      </c>
      <c r="D13" s="16" t="n">
        <v>0.0209070065184712</v>
      </c>
      <c r="E13" s="16" t="n">
        <v>0.00957614964216833</v>
      </c>
      <c r="F13" s="16"/>
      <c r="G13" s="16" t="n">
        <v>0.0137429989866979</v>
      </c>
      <c r="H13" s="16" t="n">
        <v>0.0173306243973807</v>
      </c>
      <c r="I13" s="16" t="n">
        <v>0.013431035201262</v>
      </c>
      <c r="J13" s="16"/>
      <c r="K13" s="16" t="n">
        <v>0.0137323090831141</v>
      </c>
      <c r="L13" s="16" t="n">
        <v>0.0244368389180747</v>
      </c>
      <c r="M13" s="16" t="n">
        <v>0.0107424115083458</v>
      </c>
      <c r="N13" s="16" t="n">
        <v>0.0119165005361033</v>
      </c>
    </row>
    <row r="14">
      <c r="B14" s="17" t="s">
        <v>116</v>
      </c>
      <c r="C14" s="23" t="n">
        <v>0.936759831594054</v>
      </c>
      <c r="D14" s="23" t="n">
        <v>0.934208123767925</v>
      </c>
      <c r="E14" s="23" t="n">
        <v>0.941713942907382</v>
      </c>
      <c r="F14" s="23"/>
      <c r="G14" s="23" t="n">
        <v>0.959517640935864</v>
      </c>
      <c r="H14" s="23" t="n">
        <v>0.929603353411826</v>
      </c>
      <c r="I14" s="23" t="n">
        <v>0.934429223289559</v>
      </c>
      <c r="J14" s="23"/>
      <c r="K14" s="23" t="n">
        <v>0.931558391452199</v>
      </c>
      <c r="L14" s="23" t="n">
        <v>0.930416079504724</v>
      </c>
      <c r="M14" s="23" t="n">
        <v>0.962929921388548</v>
      </c>
      <c r="N14" s="23" t="n">
        <v>0.958757957246228</v>
      </c>
    </row>
    <row r="15">
      <c r="B15" s="17" t="s">
        <v>117</v>
      </c>
      <c r="C15" s="23" t="n">
        <v>0.0481959621347629</v>
      </c>
      <c r="D15" s="23" t="n">
        <v>0.0448848697136041</v>
      </c>
      <c r="E15" s="23" t="n">
        <v>0.0487099074504494</v>
      </c>
      <c r="F15" s="23"/>
      <c r="G15" s="23" t="n">
        <v>0.0267393600774382</v>
      </c>
      <c r="H15" s="23" t="n">
        <v>0.0530660221907936</v>
      </c>
      <c r="I15" s="23" t="n">
        <v>0.0521397415091785</v>
      </c>
      <c r="J15" s="23"/>
      <c r="K15" s="23" t="n">
        <v>0.0547092994646869</v>
      </c>
      <c r="L15" s="23" t="n">
        <v>0.0451470815772017</v>
      </c>
      <c r="M15" s="23" t="n">
        <v>0.0263276671031059</v>
      </c>
      <c r="N15" s="23" t="n">
        <v>0.0293255422176683</v>
      </c>
    </row>
    <row r="16">
      <c r="B16" s="17" t="s">
        <v>118</v>
      </c>
      <c r="C16" s="24" t="n">
        <v>0.888563869459291</v>
      </c>
      <c r="D16" s="24" t="n">
        <v>0.889323254054321</v>
      </c>
      <c r="E16" s="24" t="n">
        <v>0.893004035456933</v>
      </c>
      <c r="F16" s="24"/>
      <c r="G16" s="24" t="n">
        <v>0.932778280858426</v>
      </c>
      <c r="H16" s="24" t="n">
        <v>0.876537331221032</v>
      </c>
      <c r="I16" s="24" t="n">
        <v>0.882289481780381</v>
      </c>
      <c r="J16" s="24"/>
      <c r="K16" s="24" t="n">
        <v>0.876849091987512</v>
      </c>
      <c r="L16" s="24" t="n">
        <v>0.885268997927522</v>
      </c>
      <c r="M16" s="24" t="n">
        <v>0.936602254285442</v>
      </c>
      <c r="N16" s="24" t="n">
        <v>0.92943241502856</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386</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398</v>
      </c>
      <c r="D7" s="11" t="n">
        <v>160</v>
      </c>
      <c r="E7" s="11" t="n">
        <v>229</v>
      </c>
      <c r="F7" s="11"/>
      <c r="G7" s="11" t="n">
        <v>71</v>
      </c>
      <c r="H7" s="11" t="n">
        <v>169</v>
      </c>
      <c r="I7" s="11" t="n">
        <v>158</v>
      </c>
      <c r="J7" s="11"/>
      <c r="K7" s="11" t="n">
        <v>255</v>
      </c>
      <c r="L7" s="11" t="n">
        <v>76</v>
      </c>
      <c r="M7" s="11" t="n">
        <v>38</v>
      </c>
      <c r="N7" s="11" t="n">
        <v>28</v>
      </c>
    </row>
    <row r="8" ht="30" customHeight="1">
      <c r="B8" s="12" t="s">
        <v>20</v>
      </c>
      <c r="C8" s="12" t="n">
        <v>402</v>
      </c>
      <c r="D8" s="12" t="n">
        <v>194</v>
      </c>
      <c r="E8" s="12" t="n">
        <v>199</v>
      </c>
      <c r="F8" s="12"/>
      <c r="G8" s="12" t="n">
        <v>78</v>
      </c>
      <c r="H8" s="12" t="n">
        <v>159</v>
      </c>
      <c r="I8" s="12" t="n">
        <v>165</v>
      </c>
      <c r="J8" s="12"/>
      <c r="K8" s="12" t="n">
        <v>259</v>
      </c>
      <c r="L8" s="12" t="n">
        <v>76</v>
      </c>
      <c r="M8" s="12" t="n">
        <v>40</v>
      </c>
      <c r="N8" s="12" t="n">
        <v>26</v>
      </c>
    </row>
    <row r="9">
      <c r="B9" s="17" t="s">
        <v>383</v>
      </c>
      <c r="C9" s="16" t="n">
        <v>0.481410002471545</v>
      </c>
      <c r="D9" s="16" t="n">
        <v>0.533262082842786</v>
      </c>
      <c r="E9" s="16" t="n">
        <v>0.42584127444786</v>
      </c>
      <c r="F9" s="16"/>
      <c r="G9" s="16" t="n">
        <v>0.472961678443568</v>
      </c>
      <c r="H9" s="16" t="n">
        <v>0.480590984790472</v>
      </c>
      <c r="I9" s="16" t="n">
        <v>0.486184250744973</v>
      </c>
      <c r="J9" s="16"/>
      <c r="K9" s="16" t="n">
        <v>0.443890420643504</v>
      </c>
      <c r="L9" s="16" t="n">
        <v>0.549513759389238</v>
      </c>
      <c r="M9" s="16" t="n">
        <v>0.636338921092572</v>
      </c>
      <c r="N9" s="16" t="n">
        <v>0.401158227927253</v>
      </c>
    </row>
    <row r="10">
      <c r="B10" s="17" t="s">
        <v>52</v>
      </c>
      <c r="C10" s="16" t="n">
        <v>0</v>
      </c>
      <c r="D10" s="16" t="n">
        <v>0</v>
      </c>
      <c r="E10" s="16" t="n">
        <v>0</v>
      </c>
      <c r="F10" s="16"/>
      <c r="G10" s="16" t="n">
        <v>0</v>
      </c>
      <c r="H10" s="16" t="n">
        <v>0</v>
      </c>
      <c r="I10" s="16" t="n">
        <v>0</v>
      </c>
      <c r="J10" s="16"/>
      <c r="K10" s="16" t="n">
        <v>0</v>
      </c>
      <c r="L10" s="16" t="n">
        <v>0</v>
      </c>
      <c r="M10" s="16" t="n">
        <v>0</v>
      </c>
      <c r="N10" s="16" t="n">
        <v>0</v>
      </c>
    </row>
    <row r="11">
      <c r="B11" s="17" t="s">
        <v>53</v>
      </c>
      <c r="C11" s="16" t="n">
        <v>0</v>
      </c>
      <c r="D11" s="16" t="n">
        <v>0</v>
      </c>
      <c r="E11" s="16" t="n">
        <v>0</v>
      </c>
      <c r="F11" s="16"/>
      <c r="G11" s="16" t="n">
        <v>0</v>
      </c>
      <c r="H11" s="16" t="n">
        <v>0</v>
      </c>
      <c r="I11" s="16" t="n">
        <v>0</v>
      </c>
      <c r="J11" s="16"/>
      <c r="K11" s="16" t="n">
        <v>0</v>
      </c>
      <c r="L11" s="16" t="n">
        <v>0</v>
      </c>
      <c r="M11" s="16" t="n">
        <v>0</v>
      </c>
      <c r="N11" s="16" t="n">
        <v>0</v>
      </c>
    </row>
    <row r="12">
      <c r="B12" s="17" t="s">
        <v>382</v>
      </c>
      <c r="C12" s="16" t="n">
        <v>0</v>
      </c>
      <c r="D12" s="16" t="n">
        <v>0</v>
      </c>
      <c r="E12" s="16" t="n">
        <v>0</v>
      </c>
      <c r="F12" s="16"/>
      <c r="G12" s="16" t="n">
        <v>0</v>
      </c>
      <c r="H12" s="16" t="n">
        <v>0</v>
      </c>
      <c r="I12" s="16" t="n">
        <v>0</v>
      </c>
      <c r="J12" s="16"/>
      <c r="K12" s="16" t="n">
        <v>0</v>
      </c>
      <c r="L12" s="16" t="n">
        <v>0</v>
      </c>
      <c r="M12" s="16" t="n">
        <v>0</v>
      </c>
      <c r="N12" s="16" t="n">
        <v>0</v>
      </c>
    </row>
    <row r="13">
      <c r="B13" s="17" t="s">
        <v>384</v>
      </c>
      <c r="C13" s="16" t="n">
        <v>0.258156608390786</v>
      </c>
      <c r="D13" s="16" t="n">
        <v>0.202433337747046</v>
      </c>
      <c r="E13" s="16" t="n">
        <v>0.305191937539716</v>
      </c>
      <c r="F13" s="16"/>
      <c r="G13" s="16" t="n">
        <v>0.228039938946574</v>
      </c>
      <c r="H13" s="16" t="n">
        <v>0.248502913814368</v>
      </c>
      <c r="I13" s="16" t="n">
        <v>0.281665500843668</v>
      </c>
      <c r="J13" s="16"/>
      <c r="K13" s="16" t="n">
        <v>0.266001233209549</v>
      </c>
      <c r="L13" s="16" t="n">
        <v>0.214469193019038</v>
      </c>
      <c r="M13" s="16" t="n">
        <v>0.188022861712799</v>
      </c>
      <c r="N13" s="16" t="n">
        <v>0.425312133566772</v>
      </c>
    </row>
    <row r="14">
      <c r="B14" s="17" t="s">
        <v>385</v>
      </c>
      <c r="C14" s="16" t="n">
        <v>0.186704248972018</v>
      </c>
      <c r="D14" s="16" t="n">
        <v>0.179242690790688</v>
      </c>
      <c r="E14" s="16" t="n">
        <v>0.202817526023582</v>
      </c>
      <c r="F14" s="16"/>
      <c r="G14" s="16" t="n">
        <v>0.216281363170235</v>
      </c>
      <c r="H14" s="16" t="n">
        <v>0.19978881350363</v>
      </c>
      <c r="I14" s="16" t="n">
        <v>0.160143528799885</v>
      </c>
      <c r="J14" s="16"/>
      <c r="K14" s="16" t="n">
        <v>0.208148554232754</v>
      </c>
      <c r="L14" s="16" t="n">
        <v>0.140918967401181</v>
      </c>
      <c r="M14" s="16" t="n">
        <v>0.175638217194629</v>
      </c>
      <c r="N14" s="16" t="n">
        <v>0.129291524295624</v>
      </c>
    </row>
    <row r="15">
      <c r="B15" s="17" t="s">
        <v>74</v>
      </c>
      <c r="C15" s="22" t="n">
        <v>0.073729140165651</v>
      </c>
      <c r="D15" s="22" t="n">
        <v>0.08506188861948</v>
      </c>
      <c r="E15" s="22" t="n">
        <v>0.0661492619888415</v>
      </c>
      <c r="F15" s="22"/>
      <c r="G15" s="22" t="n">
        <v>0.0827170194396234</v>
      </c>
      <c r="H15" s="22" t="n">
        <v>0.0711172878915305</v>
      </c>
      <c r="I15" s="22" t="n">
        <v>0.072006719611474</v>
      </c>
      <c r="J15" s="22"/>
      <c r="K15" s="22" t="n">
        <v>0.0819597919141921</v>
      </c>
      <c r="L15" s="22" t="n">
        <v>0.0950980801905435</v>
      </c>
      <c r="M15" s="22" t="n">
        <v>0</v>
      </c>
      <c r="N15" s="22" t="n">
        <v>0.0442381142103507</v>
      </c>
    </row>
    <row r="16">
      <c r="B16" s="18" t="s">
        <v>333</v>
      </c>
    </row>
    <row r="17">
      <c r="B17" t="s">
        <v>42</v>
      </c>
    </row>
    <row r="18">
      <c r="B18" t="s">
        <v>43</v>
      </c>
    </row>
    <row r="20">
      <c r="B20"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386</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416</v>
      </c>
      <c r="D7" s="11" t="n">
        <v>181</v>
      </c>
      <c r="E7" s="11" t="n">
        <v>232</v>
      </c>
      <c r="F7" s="11"/>
      <c r="G7" s="11" t="n">
        <v>74</v>
      </c>
      <c r="H7" s="11" t="n">
        <v>176</v>
      </c>
      <c r="I7" s="11" t="n">
        <v>166</v>
      </c>
      <c r="J7" s="11"/>
      <c r="K7" s="11" t="n">
        <v>246</v>
      </c>
      <c r="L7" s="11" t="n">
        <v>81</v>
      </c>
      <c r="M7" s="11" t="n">
        <v>48</v>
      </c>
      <c r="N7" s="11" t="n">
        <v>37</v>
      </c>
    </row>
    <row r="8" ht="30" customHeight="1">
      <c r="B8" s="12" t="s">
        <v>20</v>
      </c>
      <c r="C8" s="12" t="n">
        <v>423</v>
      </c>
      <c r="D8" s="12" t="n">
        <v>217</v>
      </c>
      <c r="E8" s="12" t="n">
        <v>203</v>
      </c>
      <c r="F8" s="12"/>
      <c r="G8" s="12" t="n">
        <v>79</v>
      </c>
      <c r="H8" s="12" t="n">
        <v>169</v>
      </c>
      <c r="I8" s="12" t="n">
        <v>175</v>
      </c>
      <c r="J8" s="12"/>
      <c r="K8" s="12" t="n">
        <v>254</v>
      </c>
      <c r="L8" s="12" t="n">
        <v>80</v>
      </c>
      <c r="M8" s="12" t="n">
        <v>47</v>
      </c>
      <c r="N8" s="12" t="n">
        <v>39</v>
      </c>
    </row>
    <row r="9">
      <c r="B9" s="17" t="s">
        <v>63</v>
      </c>
      <c r="C9" s="16" t="n">
        <v>0</v>
      </c>
      <c r="D9" s="16" t="n">
        <v>0</v>
      </c>
      <c r="E9" s="16" t="n">
        <v>0</v>
      </c>
      <c r="F9" s="16"/>
      <c r="G9" s="16" t="n">
        <v>0</v>
      </c>
      <c r="H9" s="16" t="n">
        <v>0</v>
      </c>
      <c r="I9" s="16" t="n">
        <v>0</v>
      </c>
      <c r="J9" s="16"/>
      <c r="K9" s="16" t="n">
        <v>0</v>
      </c>
      <c r="L9" s="16" t="n">
        <v>0</v>
      </c>
      <c r="M9" s="16" t="n">
        <v>0</v>
      </c>
      <c r="N9" s="16" t="n">
        <v>0</v>
      </c>
    </row>
    <row r="10">
      <c r="B10" s="17" t="s">
        <v>52</v>
      </c>
      <c r="C10" s="16" t="n">
        <v>0</v>
      </c>
      <c r="D10" s="16" t="n">
        <v>0</v>
      </c>
      <c r="E10" s="16" t="n">
        <v>0</v>
      </c>
      <c r="F10" s="16"/>
      <c r="G10" s="16" t="n">
        <v>0</v>
      </c>
      <c r="H10" s="16" t="n">
        <v>0</v>
      </c>
      <c r="I10" s="16" t="n">
        <v>0</v>
      </c>
      <c r="J10" s="16"/>
      <c r="K10" s="16" t="n">
        <v>0</v>
      </c>
      <c r="L10" s="16" t="n">
        <v>0</v>
      </c>
      <c r="M10" s="16" t="n">
        <v>0</v>
      </c>
      <c r="N10" s="16" t="n">
        <v>0</v>
      </c>
    </row>
    <row r="11">
      <c r="B11" s="17" t="s">
        <v>53</v>
      </c>
      <c r="C11" s="16" t="n">
        <v>0</v>
      </c>
      <c r="D11" s="16" t="n">
        <v>0</v>
      </c>
      <c r="E11" s="16" t="n">
        <v>0</v>
      </c>
      <c r="F11" s="16"/>
      <c r="G11" s="16" t="n">
        <v>0</v>
      </c>
      <c r="H11" s="16" t="n">
        <v>0</v>
      </c>
      <c r="I11" s="16" t="n">
        <v>0</v>
      </c>
      <c r="J11" s="16"/>
      <c r="K11" s="16" t="n">
        <v>0</v>
      </c>
      <c r="L11" s="16" t="n">
        <v>0</v>
      </c>
      <c r="M11" s="16" t="n">
        <v>0</v>
      </c>
      <c r="N11" s="16" t="n">
        <v>0</v>
      </c>
    </row>
    <row r="12">
      <c r="B12" s="17" t="s">
        <v>382</v>
      </c>
      <c r="C12" s="16" t="n">
        <v>0.566487603867575</v>
      </c>
      <c r="D12" s="16" t="n">
        <v>0.577291383809962</v>
      </c>
      <c r="E12" s="16" t="n">
        <v>0.553359441434894</v>
      </c>
      <c r="F12" s="16"/>
      <c r="G12" s="16" t="n">
        <v>0.631000886114417</v>
      </c>
      <c r="H12" s="16" t="n">
        <v>0.598386631146698</v>
      </c>
      <c r="I12" s="16" t="n">
        <v>0.506584932537528</v>
      </c>
      <c r="J12" s="16"/>
      <c r="K12" s="16" t="n">
        <v>0.548719431117165</v>
      </c>
      <c r="L12" s="16" t="n">
        <v>0.576916997052485</v>
      </c>
      <c r="M12" s="16" t="n">
        <v>0.51886515004122</v>
      </c>
      <c r="N12" s="16" t="n">
        <v>0.699310426729026</v>
      </c>
    </row>
    <row r="13">
      <c r="B13" s="17" t="s">
        <v>383</v>
      </c>
      <c r="C13" s="16" t="n">
        <v>0</v>
      </c>
      <c r="D13" s="16" t="n">
        <v>0</v>
      </c>
      <c r="E13" s="16" t="n">
        <v>0</v>
      </c>
      <c r="F13" s="16"/>
      <c r="G13" s="16" t="n">
        <v>0</v>
      </c>
      <c r="H13" s="16" t="n">
        <v>0</v>
      </c>
      <c r="I13" s="16" t="n">
        <v>0</v>
      </c>
      <c r="J13" s="16"/>
      <c r="K13" s="16" t="n">
        <v>0</v>
      </c>
      <c r="L13" s="16" t="n">
        <v>0</v>
      </c>
      <c r="M13" s="16" t="n">
        <v>0</v>
      </c>
      <c r="N13" s="16" t="n">
        <v>0</v>
      </c>
    </row>
    <row r="14">
      <c r="B14" s="17" t="s">
        <v>384</v>
      </c>
      <c r="C14" s="16" t="n">
        <v>0.174282457866277</v>
      </c>
      <c r="D14" s="16" t="n">
        <v>0.187970203574561</v>
      </c>
      <c r="E14" s="16" t="n">
        <v>0.157616309238112</v>
      </c>
      <c r="F14" s="16"/>
      <c r="G14" s="16" t="n">
        <v>0.15532971211544</v>
      </c>
      <c r="H14" s="16" t="n">
        <v>0.152467735139813</v>
      </c>
      <c r="I14" s="16" t="n">
        <v>0.203878132475007</v>
      </c>
      <c r="J14" s="16"/>
      <c r="K14" s="16" t="n">
        <v>0.15445363286154</v>
      </c>
      <c r="L14" s="16" t="n">
        <v>0.230597998956969</v>
      </c>
      <c r="M14" s="16" t="n">
        <v>0.229097401778187</v>
      </c>
      <c r="N14" s="16" t="n">
        <v>0.114044814606158</v>
      </c>
    </row>
    <row r="15">
      <c r="B15" s="17" t="s">
        <v>385</v>
      </c>
      <c r="C15" s="16" t="n">
        <v>0.191335625298191</v>
      </c>
      <c r="D15" s="16" t="n">
        <v>0.156760803843938</v>
      </c>
      <c r="E15" s="16" t="n">
        <v>0.231039117467252</v>
      </c>
      <c r="F15" s="16"/>
      <c r="G15" s="16" t="n">
        <v>0.1511087073459</v>
      </c>
      <c r="H15" s="16" t="n">
        <v>0.165164857947645</v>
      </c>
      <c r="I15" s="16" t="n">
        <v>0.234742831082203</v>
      </c>
      <c r="J15" s="16"/>
      <c r="K15" s="16" t="n">
        <v>0.225459940751869</v>
      </c>
      <c r="L15" s="16" t="n">
        <v>0.107349786790444</v>
      </c>
      <c r="M15" s="16" t="n">
        <v>0.206450785336829</v>
      </c>
      <c r="N15" s="16" t="n">
        <v>0.14284955843449</v>
      </c>
    </row>
    <row r="16">
      <c r="B16" s="17" t="s">
        <v>74</v>
      </c>
      <c r="C16" s="22" t="n">
        <v>0.0678943129679565</v>
      </c>
      <c r="D16" s="22" t="n">
        <v>0.0779776087715384</v>
      </c>
      <c r="E16" s="22" t="n">
        <v>0.0579851318597421</v>
      </c>
      <c r="F16" s="22"/>
      <c r="G16" s="22" t="n">
        <v>0.0625606944242431</v>
      </c>
      <c r="H16" s="22" t="n">
        <v>0.0839807757658442</v>
      </c>
      <c r="I16" s="22" t="n">
        <v>0.054794103905262</v>
      </c>
      <c r="J16" s="22"/>
      <c r="K16" s="22" t="n">
        <v>0.0713669952694267</v>
      </c>
      <c r="L16" s="22" t="n">
        <v>0.0851352172001019</v>
      </c>
      <c r="M16" s="22" t="n">
        <v>0.045586662843764</v>
      </c>
      <c r="N16" s="22" t="n">
        <v>0.043795200230327</v>
      </c>
    </row>
    <row r="17">
      <c r="B17" s="18" t="s">
        <v>333</v>
      </c>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386</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448</v>
      </c>
      <c r="D7" s="11" t="n">
        <v>185</v>
      </c>
      <c r="E7" s="11" t="n">
        <v>257</v>
      </c>
      <c r="F7" s="11"/>
      <c r="G7" s="11" t="n">
        <v>69</v>
      </c>
      <c r="H7" s="11" t="n">
        <v>198</v>
      </c>
      <c r="I7" s="11" t="n">
        <v>181</v>
      </c>
      <c r="J7" s="11"/>
      <c r="K7" s="11" t="n">
        <v>294</v>
      </c>
      <c r="L7" s="11" t="n">
        <v>70</v>
      </c>
      <c r="M7" s="11" t="n">
        <v>39</v>
      </c>
      <c r="N7" s="11" t="n">
        <v>39</v>
      </c>
    </row>
    <row r="8" ht="30" customHeight="1">
      <c r="B8" s="12" t="s">
        <v>20</v>
      </c>
      <c r="C8" s="12" t="n">
        <v>439</v>
      </c>
      <c r="D8" s="12" t="n">
        <v>216</v>
      </c>
      <c r="E8" s="12" t="n">
        <v>218</v>
      </c>
      <c r="F8" s="12"/>
      <c r="G8" s="12" t="n">
        <v>76</v>
      </c>
      <c r="H8" s="12" t="n">
        <v>178</v>
      </c>
      <c r="I8" s="12" t="n">
        <v>185</v>
      </c>
      <c r="J8" s="12"/>
      <c r="K8" s="12" t="n">
        <v>287</v>
      </c>
      <c r="L8" s="12" t="n">
        <v>68</v>
      </c>
      <c r="M8" s="12" t="n">
        <v>39</v>
      </c>
      <c r="N8" s="12" t="n">
        <v>39</v>
      </c>
    </row>
    <row r="9">
      <c r="B9" s="17" t="s">
        <v>63</v>
      </c>
      <c r="C9" s="16" t="n">
        <v>0</v>
      </c>
      <c r="D9" s="16" t="n">
        <v>0</v>
      </c>
      <c r="E9" s="16" t="n">
        <v>0</v>
      </c>
      <c r="F9" s="16"/>
      <c r="G9" s="16" t="n">
        <v>0</v>
      </c>
      <c r="H9" s="16" t="n">
        <v>0</v>
      </c>
      <c r="I9" s="16" t="n">
        <v>0</v>
      </c>
      <c r="J9" s="16"/>
      <c r="K9" s="16" t="n">
        <v>0</v>
      </c>
      <c r="L9" s="16" t="n">
        <v>0</v>
      </c>
      <c r="M9" s="16" t="n">
        <v>0</v>
      </c>
      <c r="N9" s="16" t="n">
        <v>0</v>
      </c>
    </row>
    <row r="10">
      <c r="B10" s="17" t="s">
        <v>52</v>
      </c>
      <c r="C10" s="16" t="n">
        <v>0</v>
      </c>
      <c r="D10" s="16" t="n">
        <v>0</v>
      </c>
      <c r="E10" s="16" t="n">
        <v>0</v>
      </c>
      <c r="F10" s="16"/>
      <c r="G10" s="16" t="n">
        <v>0</v>
      </c>
      <c r="H10" s="16" t="n">
        <v>0</v>
      </c>
      <c r="I10" s="16" t="n">
        <v>0</v>
      </c>
      <c r="J10" s="16"/>
      <c r="K10" s="16" t="n">
        <v>0</v>
      </c>
      <c r="L10" s="16" t="n">
        <v>0</v>
      </c>
      <c r="M10" s="16" t="n">
        <v>0</v>
      </c>
      <c r="N10" s="16" t="n">
        <v>0</v>
      </c>
    </row>
    <row r="11">
      <c r="B11" s="17" t="s">
        <v>53</v>
      </c>
      <c r="C11" s="16" t="n">
        <v>0.113478048733052</v>
      </c>
      <c r="D11" s="16" t="n">
        <v>0.13059071030036</v>
      </c>
      <c r="E11" s="16" t="n">
        <v>0.0995506456247209</v>
      </c>
      <c r="F11" s="16"/>
      <c r="G11" s="16" t="n">
        <v>0.0742447443843237</v>
      </c>
      <c r="H11" s="16" t="n">
        <v>0.126368979087831</v>
      </c>
      <c r="I11" s="16" t="n">
        <v>0.117196853041956</v>
      </c>
      <c r="J11" s="16"/>
      <c r="K11" s="16" t="n">
        <v>0.108148145127043</v>
      </c>
      <c r="L11" s="16" t="n">
        <v>0.14658170234885</v>
      </c>
      <c r="M11" s="16" t="n">
        <v>0.0916199203689776</v>
      </c>
      <c r="N11" s="16" t="n">
        <v>0.136532115143732</v>
      </c>
    </row>
    <row r="12">
      <c r="B12" s="17" t="s">
        <v>382</v>
      </c>
      <c r="C12" s="16" t="n">
        <v>0</v>
      </c>
      <c r="D12" s="16" t="n">
        <v>0</v>
      </c>
      <c r="E12" s="16" t="n">
        <v>0</v>
      </c>
      <c r="F12" s="16"/>
      <c r="G12" s="16" t="n">
        <v>0</v>
      </c>
      <c r="H12" s="16" t="n">
        <v>0</v>
      </c>
      <c r="I12" s="16" t="n">
        <v>0</v>
      </c>
      <c r="J12" s="16"/>
      <c r="K12" s="16" t="n">
        <v>0</v>
      </c>
      <c r="L12" s="16" t="n">
        <v>0</v>
      </c>
      <c r="M12" s="16" t="n">
        <v>0</v>
      </c>
      <c r="N12" s="16" t="n">
        <v>0</v>
      </c>
    </row>
    <row r="13">
      <c r="B13" s="17" t="s">
        <v>383</v>
      </c>
      <c r="C13" s="16" t="n">
        <v>0</v>
      </c>
      <c r="D13" s="16" t="n">
        <v>0</v>
      </c>
      <c r="E13" s="16" t="n">
        <v>0</v>
      </c>
      <c r="F13" s="16"/>
      <c r="G13" s="16" t="n">
        <v>0</v>
      </c>
      <c r="H13" s="16" t="n">
        <v>0</v>
      </c>
      <c r="I13" s="16" t="n">
        <v>0</v>
      </c>
      <c r="J13" s="16"/>
      <c r="K13" s="16" t="n">
        <v>0</v>
      </c>
      <c r="L13" s="16" t="n">
        <v>0</v>
      </c>
      <c r="M13" s="16" t="n">
        <v>0</v>
      </c>
      <c r="N13" s="16" t="n">
        <v>0</v>
      </c>
    </row>
    <row r="14">
      <c r="B14" s="17" t="s">
        <v>384</v>
      </c>
      <c r="C14" s="16" t="n">
        <v>0.680520836588284</v>
      </c>
      <c r="D14" s="16" t="n">
        <v>0.65679377547154</v>
      </c>
      <c r="E14" s="16" t="n">
        <v>0.699590062160529</v>
      </c>
      <c r="F14" s="16"/>
      <c r="G14" s="16" t="n">
        <v>0.70664670735409</v>
      </c>
      <c r="H14" s="16" t="n">
        <v>0.680828487416101</v>
      </c>
      <c r="I14" s="16" t="n">
        <v>0.669487252600045</v>
      </c>
      <c r="J14" s="16"/>
      <c r="K14" s="16" t="n">
        <v>0.719433540850549</v>
      </c>
      <c r="L14" s="16" t="n">
        <v>0.630412544350743</v>
      </c>
      <c r="M14" s="16" t="n">
        <v>0.68292157926427</v>
      </c>
      <c r="N14" s="16" t="n">
        <v>0.542750125050459</v>
      </c>
    </row>
    <row r="15">
      <c r="B15" s="17" t="s">
        <v>385</v>
      </c>
      <c r="C15" s="16" t="n">
        <v>0.143781437639842</v>
      </c>
      <c r="D15" s="16" t="n">
        <v>0.137078049801585</v>
      </c>
      <c r="E15" s="16" t="n">
        <v>0.150170864999645</v>
      </c>
      <c r="F15" s="16"/>
      <c r="G15" s="16" t="n">
        <v>0.124626594276277</v>
      </c>
      <c r="H15" s="16" t="n">
        <v>0.142070484208263</v>
      </c>
      <c r="I15" s="16" t="n">
        <v>0.153300474525885</v>
      </c>
      <c r="J15" s="16"/>
      <c r="K15" s="16" t="n">
        <v>0.107905613256959</v>
      </c>
      <c r="L15" s="16" t="n">
        <v>0.206266780329458</v>
      </c>
      <c r="M15" s="16" t="n">
        <v>0.153414076480478</v>
      </c>
      <c r="N15" s="16" t="n">
        <v>0.271998637510332</v>
      </c>
    </row>
    <row r="16">
      <c r="B16" s="17" t="s">
        <v>74</v>
      </c>
      <c r="C16" s="22" t="n">
        <v>0.062219677038822</v>
      </c>
      <c r="D16" s="22" t="n">
        <v>0.0755374644265143</v>
      </c>
      <c r="E16" s="22" t="n">
        <v>0.0506884272151057</v>
      </c>
      <c r="F16" s="22"/>
      <c r="G16" s="22" t="n">
        <v>0.0944819539853093</v>
      </c>
      <c r="H16" s="22" t="n">
        <v>0.0507320492878041</v>
      </c>
      <c r="I16" s="22" t="n">
        <v>0.0600154198321144</v>
      </c>
      <c r="J16" s="22"/>
      <c r="K16" s="22" t="n">
        <v>0.0645127007654499</v>
      </c>
      <c r="L16" s="22" t="n">
        <v>0.0167389729709501</v>
      </c>
      <c r="M16" s="22" t="n">
        <v>0.0720444238862744</v>
      </c>
      <c r="N16" s="22" t="n">
        <v>0.0487191222954772</v>
      </c>
    </row>
    <row r="17">
      <c r="B17" s="18" t="s">
        <v>333</v>
      </c>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386</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377</v>
      </c>
      <c r="D7" s="11" t="n">
        <v>152</v>
      </c>
      <c r="E7" s="11" t="n">
        <v>220</v>
      </c>
      <c r="F7" s="11"/>
      <c r="G7" s="11" t="n">
        <v>60</v>
      </c>
      <c r="H7" s="11" t="n">
        <v>161</v>
      </c>
      <c r="I7" s="11" t="n">
        <v>156</v>
      </c>
      <c r="J7" s="11"/>
      <c r="K7" s="11" t="n">
        <v>232</v>
      </c>
      <c r="L7" s="11" t="n">
        <v>65</v>
      </c>
      <c r="M7" s="11" t="n">
        <v>36</v>
      </c>
      <c r="N7" s="11" t="n">
        <v>38</v>
      </c>
    </row>
    <row r="8" ht="30" customHeight="1">
      <c r="B8" s="12" t="s">
        <v>20</v>
      </c>
      <c r="C8" s="12" t="n">
        <v>373</v>
      </c>
      <c r="D8" s="12" t="n">
        <v>181</v>
      </c>
      <c r="E8" s="12" t="n">
        <v>187</v>
      </c>
      <c r="F8" s="12"/>
      <c r="G8" s="12" t="n">
        <v>60</v>
      </c>
      <c r="H8" s="12" t="n">
        <v>149</v>
      </c>
      <c r="I8" s="12" t="n">
        <v>164</v>
      </c>
      <c r="J8" s="12"/>
      <c r="K8" s="12" t="n">
        <v>234</v>
      </c>
      <c r="L8" s="12" t="n">
        <v>64</v>
      </c>
      <c r="M8" s="12" t="n">
        <v>36</v>
      </c>
      <c r="N8" s="12" t="n">
        <v>33</v>
      </c>
    </row>
    <row r="9">
      <c r="B9" s="17" t="s">
        <v>63</v>
      </c>
      <c r="C9" s="16" t="n">
        <v>0</v>
      </c>
      <c r="D9" s="16" t="n">
        <v>0</v>
      </c>
      <c r="E9" s="16" t="n">
        <v>0</v>
      </c>
      <c r="F9" s="16"/>
      <c r="G9" s="16" t="n">
        <v>0</v>
      </c>
      <c r="H9" s="16" t="n">
        <v>0</v>
      </c>
      <c r="I9" s="16" t="n">
        <v>0</v>
      </c>
      <c r="J9" s="16"/>
      <c r="K9" s="16" t="n">
        <v>0</v>
      </c>
      <c r="L9" s="16" t="n">
        <v>0</v>
      </c>
      <c r="M9" s="16" t="n">
        <v>0</v>
      </c>
      <c r="N9" s="16" t="n">
        <v>0</v>
      </c>
    </row>
    <row r="10">
      <c r="B10" s="17" t="s">
        <v>52</v>
      </c>
      <c r="C10" s="16" t="n">
        <v>0.300138569314406</v>
      </c>
      <c r="D10" s="16" t="n">
        <v>0.295235405368657</v>
      </c>
      <c r="E10" s="16" t="n">
        <v>0.312645118048239</v>
      </c>
      <c r="F10" s="16"/>
      <c r="G10" s="16" t="n">
        <v>0.374798275338286</v>
      </c>
      <c r="H10" s="16" t="n">
        <v>0.327234761287737</v>
      </c>
      <c r="I10" s="16" t="n">
        <v>0.248036231955341</v>
      </c>
      <c r="J10" s="16"/>
      <c r="K10" s="16" t="n">
        <v>0.252169928876081</v>
      </c>
      <c r="L10" s="16" t="n">
        <v>0.369232857060538</v>
      </c>
      <c r="M10" s="16" t="n">
        <v>0.455747356578218</v>
      </c>
      <c r="N10" s="16" t="n">
        <v>0.328125326963555</v>
      </c>
    </row>
    <row r="11">
      <c r="B11" s="17" t="s">
        <v>53</v>
      </c>
      <c r="C11" s="16" t="n">
        <v>0</v>
      </c>
      <c r="D11" s="16" t="n">
        <v>0</v>
      </c>
      <c r="E11" s="16" t="n">
        <v>0</v>
      </c>
      <c r="F11" s="16"/>
      <c r="G11" s="16" t="n">
        <v>0</v>
      </c>
      <c r="H11" s="16" t="n">
        <v>0</v>
      </c>
      <c r="I11" s="16" t="n">
        <v>0</v>
      </c>
      <c r="J11" s="16"/>
      <c r="K11" s="16" t="n">
        <v>0</v>
      </c>
      <c r="L11" s="16" t="n">
        <v>0</v>
      </c>
      <c r="M11" s="16" t="n">
        <v>0</v>
      </c>
      <c r="N11" s="16" t="n">
        <v>0</v>
      </c>
    </row>
    <row r="12">
      <c r="B12" s="17" t="s">
        <v>382</v>
      </c>
      <c r="C12" s="16" t="n">
        <v>0</v>
      </c>
      <c r="D12" s="16" t="n">
        <v>0</v>
      </c>
      <c r="E12" s="16" t="n">
        <v>0</v>
      </c>
      <c r="F12" s="16"/>
      <c r="G12" s="16" t="n">
        <v>0</v>
      </c>
      <c r="H12" s="16" t="n">
        <v>0</v>
      </c>
      <c r="I12" s="16" t="n">
        <v>0</v>
      </c>
      <c r="J12" s="16"/>
      <c r="K12" s="16" t="n">
        <v>0</v>
      </c>
      <c r="L12" s="16" t="n">
        <v>0</v>
      </c>
      <c r="M12" s="16" t="n">
        <v>0</v>
      </c>
      <c r="N12" s="16" t="n">
        <v>0</v>
      </c>
    </row>
    <row r="13">
      <c r="B13" s="17" t="s">
        <v>383</v>
      </c>
      <c r="C13" s="16" t="n">
        <v>0</v>
      </c>
      <c r="D13" s="16" t="n">
        <v>0</v>
      </c>
      <c r="E13" s="16" t="n">
        <v>0</v>
      </c>
      <c r="F13" s="16"/>
      <c r="G13" s="16" t="n">
        <v>0</v>
      </c>
      <c r="H13" s="16" t="n">
        <v>0</v>
      </c>
      <c r="I13" s="16" t="n">
        <v>0</v>
      </c>
      <c r="J13" s="16"/>
      <c r="K13" s="16" t="n">
        <v>0</v>
      </c>
      <c r="L13" s="16" t="n">
        <v>0</v>
      </c>
      <c r="M13" s="16" t="n">
        <v>0</v>
      </c>
      <c r="N13" s="16" t="n">
        <v>0</v>
      </c>
    </row>
    <row r="14">
      <c r="B14" s="17" t="s">
        <v>384</v>
      </c>
      <c r="C14" s="16" t="n">
        <v>0.385408771249427</v>
      </c>
      <c r="D14" s="16" t="n">
        <v>0.403159435317705</v>
      </c>
      <c r="E14" s="16" t="n">
        <v>0.367067716904121</v>
      </c>
      <c r="F14" s="16"/>
      <c r="G14" s="16" t="n">
        <v>0.336396317734957</v>
      </c>
      <c r="H14" s="16" t="n">
        <v>0.391650366291684</v>
      </c>
      <c r="I14" s="16" t="n">
        <v>0.397765001344068</v>
      </c>
      <c r="J14" s="16"/>
      <c r="K14" s="16" t="n">
        <v>0.411381065512211</v>
      </c>
      <c r="L14" s="16" t="n">
        <v>0.294825186884751</v>
      </c>
      <c r="M14" s="16" t="n">
        <v>0.26577931536281</v>
      </c>
      <c r="N14" s="16" t="n">
        <v>0.481416172751477</v>
      </c>
    </row>
    <row r="15">
      <c r="B15" s="17" t="s">
        <v>385</v>
      </c>
      <c r="C15" s="16" t="n">
        <v>0.228962490541111</v>
      </c>
      <c r="D15" s="16" t="n">
        <v>0.202880632714951</v>
      </c>
      <c r="E15" s="16" t="n">
        <v>0.250396529402785</v>
      </c>
      <c r="F15" s="16"/>
      <c r="G15" s="16" t="n">
        <v>0.237695775350125</v>
      </c>
      <c r="H15" s="16" t="n">
        <v>0.211311778285098</v>
      </c>
      <c r="I15" s="16" t="n">
        <v>0.241797683426982</v>
      </c>
      <c r="J15" s="16"/>
      <c r="K15" s="16" t="n">
        <v>0.257002986420126</v>
      </c>
      <c r="L15" s="16" t="n">
        <v>0.2514561086013</v>
      </c>
      <c r="M15" s="16" t="n">
        <v>0.147114344641577</v>
      </c>
      <c r="N15" s="16" t="n">
        <v>0.0944550244884691</v>
      </c>
    </row>
    <row r="16">
      <c r="B16" s="17" t="s">
        <v>74</v>
      </c>
      <c r="C16" s="22" t="n">
        <v>0.0854901688950568</v>
      </c>
      <c r="D16" s="22" t="n">
        <v>0.0987245265986869</v>
      </c>
      <c r="E16" s="22" t="n">
        <v>0.0698906356448559</v>
      </c>
      <c r="F16" s="22"/>
      <c r="G16" s="22" t="n">
        <v>0.0511096315766321</v>
      </c>
      <c r="H16" s="22" t="n">
        <v>0.0698030941354814</v>
      </c>
      <c r="I16" s="22" t="n">
        <v>0.112401083273609</v>
      </c>
      <c r="J16" s="22"/>
      <c r="K16" s="22" t="n">
        <v>0.079446019191581</v>
      </c>
      <c r="L16" s="22" t="n">
        <v>0.0844858474534105</v>
      </c>
      <c r="M16" s="22" t="n">
        <v>0.131358983417395</v>
      </c>
      <c r="N16" s="22" t="n">
        <v>0.0960034757964999</v>
      </c>
    </row>
    <row r="17">
      <c r="B17" s="18" t="s">
        <v>333</v>
      </c>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387</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433</v>
      </c>
      <c r="D7" s="11" t="n">
        <v>158</v>
      </c>
      <c r="E7" s="11" t="n">
        <v>269</v>
      </c>
      <c r="F7" s="11"/>
      <c r="G7" s="11" t="n">
        <v>65</v>
      </c>
      <c r="H7" s="11" t="n">
        <v>194</v>
      </c>
      <c r="I7" s="11" t="n">
        <v>174</v>
      </c>
      <c r="J7" s="11"/>
      <c r="K7" s="11" t="n">
        <v>267</v>
      </c>
      <c r="L7" s="11" t="n">
        <v>89</v>
      </c>
      <c r="M7" s="11" t="n">
        <v>41</v>
      </c>
      <c r="N7" s="11" t="n">
        <v>34</v>
      </c>
    </row>
    <row r="8" ht="30" customHeight="1">
      <c r="B8" s="12" t="s">
        <v>20</v>
      </c>
      <c r="C8" s="12" t="n">
        <v>422</v>
      </c>
      <c r="D8" s="12" t="n">
        <v>187</v>
      </c>
      <c r="E8" s="12" t="n">
        <v>229</v>
      </c>
      <c r="F8" s="12"/>
      <c r="G8" s="12" t="n">
        <v>68</v>
      </c>
      <c r="H8" s="12" t="n">
        <v>175</v>
      </c>
      <c r="I8" s="12" t="n">
        <v>179</v>
      </c>
      <c r="J8" s="12"/>
      <c r="K8" s="12" t="n">
        <v>263</v>
      </c>
      <c r="L8" s="12" t="n">
        <v>85</v>
      </c>
      <c r="M8" s="12" t="n">
        <v>40</v>
      </c>
      <c r="N8" s="12" t="n">
        <v>31</v>
      </c>
    </row>
    <row r="9">
      <c r="B9" s="17" t="s">
        <v>63</v>
      </c>
      <c r="C9" s="16" t="n">
        <v>0.20457386468901</v>
      </c>
      <c r="D9" s="16" t="n">
        <v>0.275364310458312</v>
      </c>
      <c r="E9" s="16" t="n">
        <v>0.152196288198657</v>
      </c>
      <c r="F9" s="16"/>
      <c r="G9" s="16" t="n">
        <v>0.183452649775792</v>
      </c>
      <c r="H9" s="16" t="n">
        <v>0.197678306820071</v>
      </c>
      <c r="I9" s="16" t="n">
        <v>0.21931811071119</v>
      </c>
      <c r="J9" s="16"/>
      <c r="K9" s="16" t="n">
        <v>0.187744374746149</v>
      </c>
      <c r="L9" s="16" t="n">
        <v>0.167806246890007</v>
      </c>
      <c r="M9" s="16" t="n">
        <v>0.437116929016469</v>
      </c>
      <c r="N9" s="16" t="n">
        <v>0.158095195302387</v>
      </c>
    </row>
    <row r="10">
      <c r="B10" s="17" t="s">
        <v>52</v>
      </c>
      <c r="C10" s="16" t="n">
        <v>0</v>
      </c>
      <c r="D10" s="16" t="n">
        <v>0</v>
      </c>
      <c r="E10" s="16" t="n">
        <v>0</v>
      </c>
      <c r="F10" s="16"/>
      <c r="G10" s="16" t="n">
        <v>0</v>
      </c>
      <c r="H10" s="16" t="n">
        <v>0</v>
      </c>
      <c r="I10" s="16" t="n">
        <v>0</v>
      </c>
      <c r="J10" s="16"/>
      <c r="K10" s="16" t="n">
        <v>0</v>
      </c>
      <c r="L10" s="16" t="n">
        <v>0</v>
      </c>
      <c r="M10" s="16" t="n">
        <v>0</v>
      </c>
      <c r="N10" s="16" t="n">
        <v>0</v>
      </c>
    </row>
    <row r="11">
      <c r="B11" s="17" t="s">
        <v>53</v>
      </c>
      <c r="C11" s="16" t="n">
        <v>0</v>
      </c>
      <c r="D11" s="16" t="n">
        <v>0</v>
      </c>
      <c r="E11" s="16" t="n">
        <v>0</v>
      </c>
      <c r="F11" s="16"/>
      <c r="G11" s="16" t="n">
        <v>0</v>
      </c>
      <c r="H11" s="16" t="n">
        <v>0</v>
      </c>
      <c r="I11" s="16" t="n">
        <v>0</v>
      </c>
      <c r="J11" s="16"/>
      <c r="K11" s="16" t="n">
        <v>0</v>
      </c>
      <c r="L11" s="16" t="n">
        <v>0</v>
      </c>
      <c r="M11" s="16" t="n">
        <v>0</v>
      </c>
      <c r="N11" s="16" t="n">
        <v>0</v>
      </c>
    </row>
    <row r="12">
      <c r="B12" s="17" t="s">
        <v>382</v>
      </c>
      <c r="C12" s="16" t="n">
        <v>0</v>
      </c>
      <c r="D12" s="16" t="n">
        <v>0</v>
      </c>
      <c r="E12" s="16" t="n">
        <v>0</v>
      </c>
      <c r="F12" s="16"/>
      <c r="G12" s="16" t="n">
        <v>0</v>
      </c>
      <c r="H12" s="16" t="n">
        <v>0</v>
      </c>
      <c r="I12" s="16" t="n">
        <v>0</v>
      </c>
      <c r="J12" s="16"/>
      <c r="K12" s="16" t="n">
        <v>0</v>
      </c>
      <c r="L12" s="16" t="n">
        <v>0</v>
      </c>
      <c r="M12" s="16" t="n">
        <v>0</v>
      </c>
      <c r="N12" s="16" t="n">
        <v>0</v>
      </c>
    </row>
    <row r="13">
      <c r="B13" s="17" t="s">
        <v>383</v>
      </c>
      <c r="C13" s="16" t="n">
        <v>0</v>
      </c>
      <c r="D13" s="16" t="n">
        <v>0</v>
      </c>
      <c r="E13" s="16" t="n">
        <v>0</v>
      </c>
      <c r="F13" s="16"/>
      <c r="G13" s="16" t="n">
        <v>0</v>
      </c>
      <c r="H13" s="16" t="n">
        <v>0</v>
      </c>
      <c r="I13" s="16" t="n">
        <v>0</v>
      </c>
      <c r="J13" s="16"/>
      <c r="K13" s="16" t="n">
        <v>0</v>
      </c>
      <c r="L13" s="16" t="n">
        <v>0</v>
      </c>
      <c r="M13" s="16" t="n">
        <v>0</v>
      </c>
      <c r="N13" s="16" t="n">
        <v>0</v>
      </c>
    </row>
    <row r="14">
      <c r="B14" s="17" t="s">
        <v>384</v>
      </c>
      <c r="C14" s="16" t="n">
        <v>0.528256271026459</v>
      </c>
      <c r="D14" s="16" t="n">
        <v>0.432770066451657</v>
      </c>
      <c r="E14" s="16" t="n">
        <v>0.602474653777743</v>
      </c>
      <c r="F14" s="16"/>
      <c r="G14" s="16" t="n">
        <v>0.57601174621592</v>
      </c>
      <c r="H14" s="16" t="n">
        <v>0.561897926463281</v>
      </c>
      <c r="I14" s="16" t="n">
        <v>0.477266220090682</v>
      </c>
      <c r="J14" s="16"/>
      <c r="K14" s="16" t="n">
        <v>0.55977827557302</v>
      </c>
      <c r="L14" s="16" t="n">
        <v>0.487640278438758</v>
      </c>
      <c r="M14" s="16" t="n">
        <v>0.406392286624504</v>
      </c>
      <c r="N14" s="16" t="n">
        <v>0.562977890657579</v>
      </c>
    </row>
    <row r="15">
      <c r="B15" s="17" t="s">
        <v>385</v>
      </c>
      <c r="C15" s="16" t="n">
        <v>0.207397608385663</v>
      </c>
      <c r="D15" s="16" t="n">
        <v>0.233424458231927</v>
      </c>
      <c r="E15" s="16" t="n">
        <v>0.187718508612587</v>
      </c>
      <c r="F15" s="16"/>
      <c r="G15" s="16" t="n">
        <v>0.149674873778296</v>
      </c>
      <c r="H15" s="16" t="n">
        <v>0.173563466671133</v>
      </c>
      <c r="I15" s="16" t="n">
        <v>0.262351444156391</v>
      </c>
      <c r="J15" s="16"/>
      <c r="K15" s="16" t="n">
        <v>0.205340869450061</v>
      </c>
      <c r="L15" s="16" t="n">
        <v>0.247759939275489</v>
      </c>
      <c r="M15" s="16" t="n">
        <v>0.110418234266273</v>
      </c>
      <c r="N15" s="16" t="n">
        <v>0.224678402051908</v>
      </c>
    </row>
    <row r="16">
      <c r="B16" s="17" t="s">
        <v>74</v>
      </c>
      <c r="C16" s="22" t="n">
        <v>0.059772255898868</v>
      </c>
      <c r="D16" s="22" t="n">
        <v>0.0584411648581037</v>
      </c>
      <c r="E16" s="22" t="n">
        <v>0.0576105494110131</v>
      </c>
      <c r="F16" s="22"/>
      <c r="G16" s="22" t="n">
        <v>0.0908607302299912</v>
      </c>
      <c r="H16" s="22" t="n">
        <v>0.066860300045515</v>
      </c>
      <c r="I16" s="22" t="n">
        <v>0.0410642250417375</v>
      </c>
      <c r="J16" s="22"/>
      <c r="K16" s="22" t="n">
        <v>0.04713648023077</v>
      </c>
      <c r="L16" s="22" t="n">
        <v>0.0967935353957459</v>
      </c>
      <c r="M16" s="22" t="n">
        <v>0.0460725500927535</v>
      </c>
      <c r="N16" s="22" t="n">
        <v>0.0542485119881262</v>
      </c>
    </row>
    <row r="17">
      <c r="B17" s="18" t="s">
        <v>333</v>
      </c>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387</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385</v>
      </c>
      <c r="D7" s="11" t="n">
        <v>172</v>
      </c>
      <c r="E7" s="11" t="n">
        <v>207</v>
      </c>
      <c r="F7" s="11"/>
      <c r="G7" s="11" t="n">
        <v>77</v>
      </c>
      <c r="H7" s="11" t="n">
        <v>150</v>
      </c>
      <c r="I7" s="11" t="n">
        <v>158</v>
      </c>
      <c r="J7" s="11"/>
      <c r="K7" s="11" t="n">
        <v>241</v>
      </c>
      <c r="L7" s="11" t="n">
        <v>60</v>
      </c>
      <c r="M7" s="11" t="n">
        <v>41</v>
      </c>
      <c r="N7" s="11" t="n">
        <v>39</v>
      </c>
    </row>
    <row r="8" ht="30" customHeight="1">
      <c r="B8" s="12" t="s">
        <v>20</v>
      </c>
      <c r="C8" s="12" t="n">
        <v>395</v>
      </c>
      <c r="D8" s="12" t="n">
        <v>211</v>
      </c>
      <c r="E8" s="12" t="n">
        <v>178</v>
      </c>
      <c r="F8" s="12"/>
      <c r="G8" s="12" t="n">
        <v>79</v>
      </c>
      <c r="H8" s="12" t="n">
        <v>144</v>
      </c>
      <c r="I8" s="12" t="n">
        <v>172</v>
      </c>
      <c r="J8" s="12"/>
      <c r="K8" s="12" t="n">
        <v>249</v>
      </c>
      <c r="L8" s="12" t="n">
        <v>60</v>
      </c>
      <c r="M8" s="12" t="n">
        <v>45</v>
      </c>
      <c r="N8" s="12" t="n">
        <v>38</v>
      </c>
    </row>
    <row r="9">
      <c r="B9" s="17" t="s">
        <v>383</v>
      </c>
      <c r="C9" s="16" t="n">
        <v>0.232125692855063</v>
      </c>
      <c r="D9" s="16" t="n">
        <v>0.283164171061174</v>
      </c>
      <c r="E9" s="16" t="n">
        <v>0.179293108014138</v>
      </c>
      <c r="F9" s="16"/>
      <c r="G9" s="16" t="n">
        <v>0.261212212224828</v>
      </c>
      <c r="H9" s="16" t="n">
        <v>0.239644279808939</v>
      </c>
      <c r="I9" s="16" t="n">
        <v>0.212386565977744</v>
      </c>
      <c r="J9" s="16"/>
      <c r="K9" s="16" t="n">
        <v>0.216448680729011</v>
      </c>
      <c r="L9" s="16" t="n">
        <v>0.273045241241382</v>
      </c>
      <c r="M9" s="16" t="n">
        <v>0.220030366105473</v>
      </c>
      <c r="N9" s="16" t="n">
        <v>0.251794628769982</v>
      </c>
    </row>
    <row r="10">
      <c r="B10" s="17" t="s">
        <v>52</v>
      </c>
      <c r="C10" s="16" t="n">
        <v>0</v>
      </c>
      <c r="D10" s="16" t="n">
        <v>0</v>
      </c>
      <c r="E10" s="16" t="n">
        <v>0</v>
      </c>
      <c r="F10" s="16"/>
      <c r="G10" s="16" t="n">
        <v>0</v>
      </c>
      <c r="H10" s="16" t="n">
        <v>0</v>
      </c>
      <c r="I10" s="16" t="n">
        <v>0</v>
      </c>
      <c r="J10" s="16"/>
      <c r="K10" s="16" t="n">
        <v>0</v>
      </c>
      <c r="L10" s="16" t="n">
        <v>0</v>
      </c>
      <c r="M10" s="16" t="n">
        <v>0</v>
      </c>
      <c r="N10" s="16" t="n">
        <v>0</v>
      </c>
    </row>
    <row r="11">
      <c r="B11" s="17" t="s">
        <v>53</v>
      </c>
      <c r="C11" s="16" t="n">
        <v>0</v>
      </c>
      <c r="D11" s="16" t="n">
        <v>0</v>
      </c>
      <c r="E11" s="16" t="n">
        <v>0</v>
      </c>
      <c r="F11" s="16"/>
      <c r="G11" s="16" t="n">
        <v>0</v>
      </c>
      <c r="H11" s="16" t="n">
        <v>0</v>
      </c>
      <c r="I11" s="16" t="n">
        <v>0</v>
      </c>
      <c r="J11" s="16"/>
      <c r="K11" s="16" t="n">
        <v>0</v>
      </c>
      <c r="L11" s="16" t="n">
        <v>0</v>
      </c>
      <c r="M11" s="16" t="n">
        <v>0</v>
      </c>
      <c r="N11" s="16" t="n">
        <v>0</v>
      </c>
    </row>
    <row r="12">
      <c r="B12" s="17" t="s">
        <v>382</v>
      </c>
      <c r="C12" s="16" t="n">
        <v>0</v>
      </c>
      <c r="D12" s="16" t="n">
        <v>0</v>
      </c>
      <c r="E12" s="16" t="n">
        <v>0</v>
      </c>
      <c r="F12" s="16"/>
      <c r="G12" s="16" t="n">
        <v>0</v>
      </c>
      <c r="H12" s="16" t="n">
        <v>0</v>
      </c>
      <c r="I12" s="16" t="n">
        <v>0</v>
      </c>
      <c r="J12" s="16"/>
      <c r="K12" s="16" t="n">
        <v>0</v>
      </c>
      <c r="L12" s="16" t="n">
        <v>0</v>
      </c>
      <c r="M12" s="16" t="n">
        <v>0</v>
      </c>
      <c r="N12" s="16" t="n">
        <v>0</v>
      </c>
    </row>
    <row r="13">
      <c r="B13" s="17" t="s">
        <v>384</v>
      </c>
      <c r="C13" s="16" t="n">
        <v>0.537511179559391</v>
      </c>
      <c r="D13" s="16" t="n">
        <v>0.469204960012636</v>
      </c>
      <c r="E13" s="16" t="n">
        <v>0.613604278328797</v>
      </c>
      <c r="F13" s="16"/>
      <c r="G13" s="16" t="n">
        <v>0.60667534033793</v>
      </c>
      <c r="H13" s="16" t="n">
        <v>0.545697765981815</v>
      </c>
      <c r="I13" s="16" t="n">
        <v>0.498688705825944</v>
      </c>
      <c r="J13" s="16"/>
      <c r="K13" s="16" t="n">
        <v>0.557392276447855</v>
      </c>
      <c r="L13" s="16" t="n">
        <v>0.538022058975031</v>
      </c>
      <c r="M13" s="16" t="n">
        <v>0.41565254794977</v>
      </c>
      <c r="N13" s="16" t="n">
        <v>0.58155619881081</v>
      </c>
    </row>
    <row r="14">
      <c r="B14" s="17" t="s">
        <v>385</v>
      </c>
      <c r="C14" s="16" t="n">
        <v>0.190381922938843</v>
      </c>
      <c r="D14" s="16" t="n">
        <v>0.18772392050384</v>
      </c>
      <c r="E14" s="16" t="n">
        <v>0.189433158508925</v>
      </c>
      <c r="F14" s="16"/>
      <c r="G14" s="16" t="n">
        <v>0.0911988441833983</v>
      </c>
      <c r="H14" s="16" t="n">
        <v>0.170130141811376</v>
      </c>
      <c r="I14" s="16" t="n">
        <v>0.253181304375382</v>
      </c>
      <c r="J14" s="16"/>
      <c r="K14" s="16" t="n">
        <v>0.179741268934957</v>
      </c>
      <c r="L14" s="16" t="n">
        <v>0.169147200148148</v>
      </c>
      <c r="M14" s="16" t="n">
        <v>0.318743403080461</v>
      </c>
      <c r="N14" s="16" t="n">
        <v>0.13953784559619</v>
      </c>
    </row>
    <row r="15">
      <c r="B15" s="17" t="s">
        <v>74</v>
      </c>
      <c r="C15" s="22" t="n">
        <v>0.0399812046467034</v>
      </c>
      <c r="D15" s="22" t="n">
        <v>0.0599069484223501</v>
      </c>
      <c r="E15" s="22" t="n">
        <v>0.0176694551481392</v>
      </c>
      <c r="F15" s="22"/>
      <c r="G15" s="22" t="n">
        <v>0.0409136032538442</v>
      </c>
      <c r="H15" s="22" t="n">
        <v>0.04452781239787</v>
      </c>
      <c r="I15" s="22" t="n">
        <v>0.0357434238209302</v>
      </c>
      <c r="J15" s="22"/>
      <c r="K15" s="22" t="n">
        <v>0.0464177738881773</v>
      </c>
      <c r="L15" s="22" t="n">
        <v>0.0197854996354379</v>
      </c>
      <c r="M15" s="22" t="n">
        <v>0.0455736828642965</v>
      </c>
      <c r="N15" s="22" t="n">
        <v>0.0271113268230186</v>
      </c>
    </row>
    <row r="16">
      <c r="B16" s="18" t="s">
        <v>333</v>
      </c>
    </row>
    <row r="17">
      <c r="B17" t="s">
        <v>42</v>
      </c>
    </row>
    <row r="18">
      <c r="B18" t="s">
        <v>43</v>
      </c>
    </row>
    <row r="20">
      <c r="B20"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387</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391</v>
      </c>
      <c r="D7" s="11" t="n">
        <v>170</v>
      </c>
      <c r="E7" s="11" t="n">
        <v>220</v>
      </c>
      <c r="F7" s="11"/>
      <c r="G7" s="11" t="n">
        <v>62</v>
      </c>
      <c r="H7" s="11" t="n">
        <v>159</v>
      </c>
      <c r="I7" s="11" t="n">
        <v>170</v>
      </c>
      <c r="J7" s="11"/>
      <c r="K7" s="11" t="n">
        <v>236</v>
      </c>
      <c r="L7" s="11" t="n">
        <v>75</v>
      </c>
      <c r="M7" s="11" t="n">
        <v>39</v>
      </c>
      <c r="N7" s="11" t="n">
        <v>35</v>
      </c>
    </row>
    <row r="8" ht="30" customHeight="1">
      <c r="B8" s="12" t="s">
        <v>20</v>
      </c>
      <c r="C8" s="12" t="n">
        <v>392</v>
      </c>
      <c r="D8" s="12" t="n">
        <v>200</v>
      </c>
      <c r="E8" s="12" t="n">
        <v>191</v>
      </c>
      <c r="F8" s="12"/>
      <c r="G8" s="12" t="n">
        <v>65</v>
      </c>
      <c r="H8" s="12" t="n">
        <v>152</v>
      </c>
      <c r="I8" s="12" t="n">
        <v>176</v>
      </c>
      <c r="J8" s="12"/>
      <c r="K8" s="12" t="n">
        <v>238</v>
      </c>
      <c r="L8" s="12" t="n">
        <v>74</v>
      </c>
      <c r="M8" s="12" t="n">
        <v>40</v>
      </c>
      <c r="N8" s="12" t="n">
        <v>33</v>
      </c>
    </row>
    <row r="9">
      <c r="B9" s="17" t="s">
        <v>63</v>
      </c>
      <c r="C9" s="16" t="n">
        <v>0</v>
      </c>
      <c r="D9" s="16" t="n">
        <v>0</v>
      </c>
      <c r="E9" s="16" t="n">
        <v>0</v>
      </c>
      <c r="F9" s="16"/>
      <c r="G9" s="16" t="n">
        <v>0</v>
      </c>
      <c r="H9" s="16" t="n">
        <v>0</v>
      </c>
      <c r="I9" s="16" t="n">
        <v>0</v>
      </c>
      <c r="J9" s="16"/>
      <c r="K9" s="16" t="n">
        <v>0</v>
      </c>
      <c r="L9" s="16" t="n">
        <v>0</v>
      </c>
      <c r="M9" s="16" t="n">
        <v>0</v>
      </c>
      <c r="N9" s="16" t="n">
        <v>0</v>
      </c>
    </row>
    <row r="10">
      <c r="B10" s="17" t="s">
        <v>52</v>
      </c>
      <c r="C10" s="16" t="n">
        <v>0</v>
      </c>
      <c r="D10" s="16" t="n">
        <v>0</v>
      </c>
      <c r="E10" s="16" t="n">
        <v>0</v>
      </c>
      <c r="F10" s="16"/>
      <c r="G10" s="16" t="n">
        <v>0</v>
      </c>
      <c r="H10" s="16" t="n">
        <v>0</v>
      </c>
      <c r="I10" s="16" t="n">
        <v>0</v>
      </c>
      <c r="J10" s="16"/>
      <c r="K10" s="16" t="n">
        <v>0</v>
      </c>
      <c r="L10" s="16" t="n">
        <v>0</v>
      </c>
      <c r="M10" s="16" t="n">
        <v>0</v>
      </c>
      <c r="N10" s="16" t="n">
        <v>0</v>
      </c>
    </row>
    <row r="11">
      <c r="B11" s="17" t="s">
        <v>53</v>
      </c>
      <c r="C11" s="16" t="n">
        <v>0</v>
      </c>
      <c r="D11" s="16" t="n">
        <v>0</v>
      </c>
      <c r="E11" s="16" t="n">
        <v>0</v>
      </c>
      <c r="F11" s="16"/>
      <c r="G11" s="16" t="n">
        <v>0</v>
      </c>
      <c r="H11" s="16" t="n">
        <v>0</v>
      </c>
      <c r="I11" s="16" t="n">
        <v>0</v>
      </c>
      <c r="J11" s="16"/>
      <c r="K11" s="16" t="n">
        <v>0</v>
      </c>
      <c r="L11" s="16" t="n">
        <v>0</v>
      </c>
      <c r="M11" s="16" t="n">
        <v>0</v>
      </c>
      <c r="N11" s="16" t="n">
        <v>0</v>
      </c>
    </row>
    <row r="12">
      <c r="B12" s="17" t="s">
        <v>382</v>
      </c>
      <c r="C12" s="16" t="n">
        <v>0.245418159729496</v>
      </c>
      <c r="D12" s="16" t="n">
        <v>0.266168045514353</v>
      </c>
      <c r="E12" s="16" t="n">
        <v>0.219949555449529</v>
      </c>
      <c r="F12" s="16"/>
      <c r="G12" s="16" t="n">
        <v>0.337024672542083</v>
      </c>
      <c r="H12" s="16" t="n">
        <v>0.272945715086184</v>
      </c>
      <c r="I12" s="16" t="n">
        <v>0.187819427421791</v>
      </c>
      <c r="J12" s="16"/>
      <c r="K12" s="16" t="n">
        <v>0.236283586349817</v>
      </c>
      <c r="L12" s="16" t="n">
        <v>0.218102058287474</v>
      </c>
      <c r="M12" s="16" t="n">
        <v>0.337618737115843</v>
      </c>
      <c r="N12" s="16" t="n">
        <v>0.193985251490904</v>
      </c>
    </row>
    <row r="13">
      <c r="B13" s="17" t="s">
        <v>383</v>
      </c>
      <c r="C13" s="16" t="n">
        <v>0</v>
      </c>
      <c r="D13" s="16" t="n">
        <v>0</v>
      </c>
      <c r="E13" s="16" t="n">
        <v>0</v>
      </c>
      <c r="F13" s="16"/>
      <c r="G13" s="16" t="n">
        <v>0</v>
      </c>
      <c r="H13" s="16" t="n">
        <v>0</v>
      </c>
      <c r="I13" s="16" t="n">
        <v>0</v>
      </c>
      <c r="J13" s="16"/>
      <c r="K13" s="16" t="n">
        <v>0</v>
      </c>
      <c r="L13" s="16" t="n">
        <v>0</v>
      </c>
      <c r="M13" s="16" t="n">
        <v>0</v>
      </c>
      <c r="N13" s="16" t="n">
        <v>0</v>
      </c>
    </row>
    <row r="14">
      <c r="B14" s="17" t="s">
        <v>384</v>
      </c>
      <c r="C14" s="16" t="n">
        <v>0.532491610473219</v>
      </c>
      <c r="D14" s="16" t="n">
        <v>0.526034749862214</v>
      </c>
      <c r="E14" s="16" t="n">
        <v>0.541925186172043</v>
      </c>
      <c r="F14" s="16"/>
      <c r="G14" s="16" t="n">
        <v>0.515840253223128</v>
      </c>
      <c r="H14" s="16" t="n">
        <v>0.542525232032662</v>
      </c>
      <c r="I14" s="16" t="n">
        <v>0.529987415770877</v>
      </c>
      <c r="J14" s="16"/>
      <c r="K14" s="16" t="n">
        <v>0.535344251040257</v>
      </c>
      <c r="L14" s="16" t="n">
        <v>0.552580835435734</v>
      </c>
      <c r="M14" s="16" t="n">
        <v>0.468263273185397</v>
      </c>
      <c r="N14" s="16" t="n">
        <v>0.635806430045148</v>
      </c>
    </row>
    <row r="15">
      <c r="B15" s="17" t="s">
        <v>385</v>
      </c>
      <c r="C15" s="16" t="n">
        <v>0.159326870300087</v>
      </c>
      <c r="D15" s="16" t="n">
        <v>0.157225993443599</v>
      </c>
      <c r="E15" s="16" t="n">
        <v>0.162325698397006</v>
      </c>
      <c r="F15" s="16"/>
      <c r="G15" s="16" t="n">
        <v>0.119041111108731</v>
      </c>
      <c r="H15" s="16" t="n">
        <v>0.126294619521932</v>
      </c>
      <c r="I15" s="16" t="n">
        <v>0.202712043439599</v>
      </c>
      <c r="J15" s="16"/>
      <c r="K15" s="16" t="n">
        <v>0.146561524294093</v>
      </c>
      <c r="L15" s="16" t="n">
        <v>0.20692417940817</v>
      </c>
      <c r="M15" s="16" t="n">
        <v>0.19411798969876</v>
      </c>
      <c r="N15" s="16" t="n">
        <v>0.0996212466905979</v>
      </c>
    </row>
    <row r="16">
      <c r="B16" s="17" t="s">
        <v>74</v>
      </c>
      <c r="C16" s="22" t="n">
        <v>0.062763359497198</v>
      </c>
      <c r="D16" s="22" t="n">
        <v>0.0505712111798338</v>
      </c>
      <c r="E16" s="22" t="n">
        <v>0.0757995599814213</v>
      </c>
      <c r="F16" s="22"/>
      <c r="G16" s="22" t="n">
        <v>0.0280939631260585</v>
      </c>
      <c r="H16" s="22" t="n">
        <v>0.0582344333592225</v>
      </c>
      <c r="I16" s="22" t="n">
        <v>0.079481113367733</v>
      </c>
      <c r="J16" s="22"/>
      <c r="K16" s="22" t="n">
        <v>0.0818106383158326</v>
      </c>
      <c r="L16" s="22" t="n">
        <v>0.0223929268686221</v>
      </c>
      <c r="M16" s="22" t="n">
        <v>0</v>
      </c>
      <c r="N16" s="22" t="n">
        <v>0.07058707177335</v>
      </c>
    </row>
    <row r="17">
      <c r="B17" s="18" t="s">
        <v>333</v>
      </c>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387</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413</v>
      </c>
      <c r="D7" s="11" t="n">
        <v>171</v>
      </c>
      <c r="E7" s="11" t="n">
        <v>234</v>
      </c>
      <c r="F7" s="11"/>
      <c r="G7" s="11" t="n">
        <v>57</v>
      </c>
      <c r="H7" s="11" t="n">
        <v>195</v>
      </c>
      <c r="I7" s="11" t="n">
        <v>161</v>
      </c>
      <c r="J7" s="11"/>
      <c r="K7" s="11" t="n">
        <v>272</v>
      </c>
      <c r="L7" s="11" t="n">
        <v>70</v>
      </c>
      <c r="M7" s="11" t="n">
        <v>39</v>
      </c>
      <c r="N7" s="11" t="n">
        <v>27</v>
      </c>
    </row>
    <row r="8" ht="30" customHeight="1">
      <c r="B8" s="12" t="s">
        <v>20</v>
      </c>
      <c r="C8" s="12" t="n">
        <v>414</v>
      </c>
      <c r="D8" s="12" t="n">
        <v>205</v>
      </c>
      <c r="E8" s="12" t="n">
        <v>201</v>
      </c>
      <c r="F8" s="12"/>
      <c r="G8" s="12" t="n">
        <v>62</v>
      </c>
      <c r="H8" s="12" t="n">
        <v>178</v>
      </c>
      <c r="I8" s="12" t="n">
        <v>174</v>
      </c>
      <c r="J8" s="12"/>
      <c r="K8" s="12" t="n">
        <v>276</v>
      </c>
      <c r="L8" s="12" t="n">
        <v>68</v>
      </c>
      <c r="M8" s="12" t="n">
        <v>39</v>
      </c>
      <c r="N8" s="12" t="n">
        <v>25</v>
      </c>
    </row>
    <row r="9">
      <c r="B9" s="17" t="s">
        <v>63</v>
      </c>
      <c r="C9" s="16" t="n">
        <v>0</v>
      </c>
      <c r="D9" s="16" t="n">
        <v>0</v>
      </c>
      <c r="E9" s="16" t="n">
        <v>0</v>
      </c>
      <c r="F9" s="16"/>
      <c r="G9" s="16" t="n">
        <v>0</v>
      </c>
      <c r="H9" s="16" t="n">
        <v>0</v>
      </c>
      <c r="I9" s="16" t="n">
        <v>0</v>
      </c>
      <c r="J9" s="16"/>
      <c r="K9" s="16" t="n">
        <v>0</v>
      </c>
      <c r="L9" s="16" t="n">
        <v>0</v>
      </c>
      <c r="M9" s="16" t="n">
        <v>0</v>
      </c>
      <c r="N9" s="16" t="n">
        <v>0</v>
      </c>
    </row>
    <row r="10">
      <c r="B10" s="17" t="s">
        <v>52</v>
      </c>
      <c r="C10" s="16" t="n">
        <v>0</v>
      </c>
      <c r="D10" s="16" t="n">
        <v>0</v>
      </c>
      <c r="E10" s="16" t="n">
        <v>0</v>
      </c>
      <c r="F10" s="16"/>
      <c r="G10" s="16" t="n">
        <v>0</v>
      </c>
      <c r="H10" s="16" t="n">
        <v>0</v>
      </c>
      <c r="I10" s="16" t="n">
        <v>0</v>
      </c>
      <c r="J10" s="16"/>
      <c r="K10" s="16" t="n">
        <v>0</v>
      </c>
      <c r="L10" s="16" t="n">
        <v>0</v>
      </c>
      <c r="M10" s="16" t="n">
        <v>0</v>
      </c>
      <c r="N10" s="16" t="n">
        <v>0</v>
      </c>
    </row>
    <row r="11">
      <c r="B11" s="17" t="s">
        <v>53</v>
      </c>
      <c r="C11" s="16" t="n">
        <v>0.458041886618501</v>
      </c>
      <c r="D11" s="16" t="n">
        <v>0.534659102468416</v>
      </c>
      <c r="E11" s="16" t="n">
        <v>0.372763195026</v>
      </c>
      <c r="F11" s="16"/>
      <c r="G11" s="16" t="n">
        <v>0.46475492224584</v>
      </c>
      <c r="H11" s="16" t="n">
        <v>0.429971819350177</v>
      </c>
      <c r="I11" s="16" t="n">
        <v>0.48435859673456</v>
      </c>
      <c r="J11" s="16"/>
      <c r="K11" s="16" t="n">
        <v>0.444147861874309</v>
      </c>
      <c r="L11" s="16" t="n">
        <v>0.470713771236105</v>
      </c>
      <c r="M11" s="16" t="n">
        <v>0.511052344833341</v>
      </c>
      <c r="N11" s="16" t="n">
        <v>0.559637744633744</v>
      </c>
    </row>
    <row r="12">
      <c r="B12" s="17" t="s">
        <v>382</v>
      </c>
      <c r="C12" s="16" t="n">
        <v>0</v>
      </c>
      <c r="D12" s="16" t="n">
        <v>0</v>
      </c>
      <c r="E12" s="16" t="n">
        <v>0</v>
      </c>
      <c r="F12" s="16"/>
      <c r="G12" s="16" t="n">
        <v>0</v>
      </c>
      <c r="H12" s="16" t="n">
        <v>0</v>
      </c>
      <c r="I12" s="16" t="n">
        <v>0</v>
      </c>
      <c r="J12" s="16"/>
      <c r="K12" s="16" t="n">
        <v>0</v>
      </c>
      <c r="L12" s="16" t="n">
        <v>0</v>
      </c>
      <c r="M12" s="16" t="n">
        <v>0</v>
      </c>
      <c r="N12" s="16" t="n">
        <v>0</v>
      </c>
    </row>
    <row r="13">
      <c r="B13" s="17" t="s">
        <v>383</v>
      </c>
      <c r="C13" s="16" t="n">
        <v>0</v>
      </c>
      <c r="D13" s="16" t="n">
        <v>0</v>
      </c>
      <c r="E13" s="16" t="n">
        <v>0</v>
      </c>
      <c r="F13" s="16"/>
      <c r="G13" s="16" t="n">
        <v>0</v>
      </c>
      <c r="H13" s="16" t="n">
        <v>0</v>
      </c>
      <c r="I13" s="16" t="n">
        <v>0</v>
      </c>
      <c r="J13" s="16"/>
      <c r="K13" s="16" t="n">
        <v>0</v>
      </c>
      <c r="L13" s="16" t="n">
        <v>0</v>
      </c>
      <c r="M13" s="16" t="n">
        <v>0</v>
      </c>
      <c r="N13" s="16" t="n">
        <v>0</v>
      </c>
    </row>
    <row r="14">
      <c r="B14" s="17" t="s">
        <v>384</v>
      </c>
      <c r="C14" s="16" t="n">
        <v>0.247038475886882</v>
      </c>
      <c r="D14" s="16" t="n">
        <v>0.242304764640189</v>
      </c>
      <c r="E14" s="16" t="n">
        <v>0.256471668219501</v>
      </c>
      <c r="F14" s="16"/>
      <c r="G14" s="16" t="n">
        <v>0.258345074277371</v>
      </c>
      <c r="H14" s="16" t="n">
        <v>0.269964234879488</v>
      </c>
      <c r="I14" s="16" t="n">
        <v>0.219574463917302</v>
      </c>
      <c r="J14" s="16"/>
      <c r="K14" s="16" t="n">
        <v>0.255611529429149</v>
      </c>
      <c r="L14" s="16" t="n">
        <v>0.29328544769469</v>
      </c>
      <c r="M14" s="16" t="n">
        <v>0.19999631275375</v>
      </c>
      <c r="N14" s="16" t="n">
        <v>0.105340190285004</v>
      </c>
    </row>
    <row r="15">
      <c r="B15" s="17" t="s">
        <v>385</v>
      </c>
      <c r="C15" s="16" t="n">
        <v>0.250063209850728</v>
      </c>
      <c r="D15" s="16" t="n">
        <v>0.156102450911296</v>
      </c>
      <c r="E15" s="16" t="n">
        <v>0.346716341178391</v>
      </c>
      <c r="F15" s="16"/>
      <c r="G15" s="16" t="n">
        <v>0.212731622032963</v>
      </c>
      <c r="H15" s="16" t="n">
        <v>0.257672825481183</v>
      </c>
      <c r="I15" s="16" t="n">
        <v>0.255556850935046</v>
      </c>
      <c r="J15" s="16"/>
      <c r="K15" s="16" t="n">
        <v>0.25644819237333</v>
      </c>
      <c r="L15" s="16" t="n">
        <v>0.185005899905944</v>
      </c>
      <c r="M15" s="16" t="n">
        <v>0.262988328999698</v>
      </c>
      <c r="N15" s="16" t="n">
        <v>0.301468592697681</v>
      </c>
    </row>
    <row r="16">
      <c r="B16" s="17" t="s">
        <v>74</v>
      </c>
      <c r="C16" s="22" t="n">
        <v>0.0448564276438881</v>
      </c>
      <c r="D16" s="22" t="n">
        <v>0.0669336819800987</v>
      </c>
      <c r="E16" s="22" t="n">
        <v>0.0240487955761086</v>
      </c>
      <c r="F16" s="22"/>
      <c r="G16" s="22" t="n">
        <v>0.0641683814438252</v>
      </c>
      <c r="H16" s="22" t="n">
        <v>0.042391120289151</v>
      </c>
      <c r="I16" s="22" t="n">
        <v>0.0405100884130915</v>
      </c>
      <c r="J16" s="22"/>
      <c r="K16" s="22" t="n">
        <v>0.0437924163232114</v>
      </c>
      <c r="L16" s="22" t="n">
        <v>0.0509948811632604</v>
      </c>
      <c r="M16" s="22" t="n">
        <v>0.0259630134132111</v>
      </c>
      <c r="N16" s="22" t="n">
        <v>0.0335534723835699</v>
      </c>
    </row>
    <row r="17">
      <c r="B17" s="18" t="s">
        <v>333</v>
      </c>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387</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431</v>
      </c>
      <c r="D7" s="11" t="n">
        <v>176</v>
      </c>
      <c r="E7" s="11" t="n">
        <v>250</v>
      </c>
      <c r="F7" s="11"/>
      <c r="G7" s="11" t="n">
        <v>70</v>
      </c>
      <c r="H7" s="11" t="n">
        <v>186</v>
      </c>
      <c r="I7" s="11" t="n">
        <v>175</v>
      </c>
      <c r="J7" s="11"/>
      <c r="K7" s="11" t="n">
        <v>268</v>
      </c>
      <c r="L7" s="11" t="n">
        <v>80</v>
      </c>
      <c r="M7" s="11" t="n">
        <v>42</v>
      </c>
      <c r="N7" s="11" t="n">
        <v>37</v>
      </c>
    </row>
    <row r="8" ht="30" customHeight="1">
      <c r="B8" s="12" t="s">
        <v>20</v>
      </c>
      <c r="C8" s="12" t="n">
        <v>429</v>
      </c>
      <c r="D8" s="12" t="n">
        <v>207</v>
      </c>
      <c r="E8" s="12" t="n">
        <v>217</v>
      </c>
      <c r="F8" s="12"/>
      <c r="G8" s="12" t="n">
        <v>76</v>
      </c>
      <c r="H8" s="12" t="n">
        <v>173</v>
      </c>
      <c r="I8" s="12" t="n">
        <v>181</v>
      </c>
      <c r="J8" s="12"/>
      <c r="K8" s="12" t="n">
        <v>271</v>
      </c>
      <c r="L8" s="12" t="n">
        <v>79</v>
      </c>
      <c r="M8" s="12" t="n">
        <v>40</v>
      </c>
      <c r="N8" s="12" t="n">
        <v>35</v>
      </c>
    </row>
    <row r="9">
      <c r="B9" s="17" t="s">
        <v>63</v>
      </c>
      <c r="C9" s="16" t="n">
        <v>0</v>
      </c>
      <c r="D9" s="16" t="n">
        <v>0</v>
      </c>
      <c r="E9" s="16" t="n">
        <v>0</v>
      </c>
      <c r="F9" s="16"/>
      <c r="G9" s="16" t="n">
        <v>0</v>
      </c>
      <c r="H9" s="16" t="n">
        <v>0</v>
      </c>
      <c r="I9" s="16" t="n">
        <v>0</v>
      </c>
      <c r="J9" s="16"/>
      <c r="K9" s="16" t="n">
        <v>0</v>
      </c>
      <c r="L9" s="16" t="n">
        <v>0</v>
      </c>
      <c r="M9" s="16" t="n">
        <v>0</v>
      </c>
      <c r="N9" s="16" t="n">
        <v>0</v>
      </c>
    </row>
    <row r="10">
      <c r="B10" s="17" t="s">
        <v>52</v>
      </c>
      <c r="C10" s="16" t="n">
        <v>0.534028941746677</v>
      </c>
      <c r="D10" s="16" t="n">
        <v>0.491770631015336</v>
      </c>
      <c r="E10" s="16" t="n">
        <v>0.578096873276934</v>
      </c>
      <c r="F10" s="16"/>
      <c r="G10" s="16" t="n">
        <v>0.539573809837762</v>
      </c>
      <c r="H10" s="16" t="n">
        <v>0.522972562483332</v>
      </c>
      <c r="I10" s="16" t="n">
        <v>0.542307288253533</v>
      </c>
      <c r="J10" s="16"/>
      <c r="K10" s="16" t="n">
        <v>0.518814397404174</v>
      </c>
      <c r="L10" s="16" t="n">
        <v>0.540843510018679</v>
      </c>
      <c r="M10" s="16" t="n">
        <v>0.573257613685723</v>
      </c>
      <c r="N10" s="16" t="n">
        <v>0.574777522195194</v>
      </c>
    </row>
    <row r="11">
      <c r="B11" s="17" t="s">
        <v>53</v>
      </c>
      <c r="C11" s="16" t="n">
        <v>0</v>
      </c>
      <c r="D11" s="16" t="n">
        <v>0</v>
      </c>
      <c r="E11" s="16" t="n">
        <v>0</v>
      </c>
      <c r="F11" s="16"/>
      <c r="G11" s="16" t="n">
        <v>0</v>
      </c>
      <c r="H11" s="16" t="n">
        <v>0</v>
      </c>
      <c r="I11" s="16" t="n">
        <v>0</v>
      </c>
      <c r="J11" s="16"/>
      <c r="K11" s="16" t="n">
        <v>0</v>
      </c>
      <c r="L11" s="16" t="n">
        <v>0</v>
      </c>
      <c r="M11" s="16" t="n">
        <v>0</v>
      </c>
      <c r="N11" s="16" t="n">
        <v>0</v>
      </c>
    </row>
    <row r="12">
      <c r="B12" s="17" t="s">
        <v>382</v>
      </c>
      <c r="C12" s="16" t="n">
        <v>0</v>
      </c>
      <c r="D12" s="16" t="n">
        <v>0</v>
      </c>
      <c r="E12" s="16" t="n">
        <v>0</v>
      </c>
      <c r="F12" s="16"/>
      <c r="G12" s="16" t="n">
        <v>0</v>
      </c>
      <c r="H12" s="16" t="n">
        <v>0</v>
      </c>
      <c r="I12" s="16" t="n">
        <v>0</v>
      </c>
      <c r="J12" s="16"/>
      <c r="K12" s="16" t="n">
        <v>0</v>
      </c>
      <c r="L12" s="16" t="n">
        <v>0</v>
      </c>
      <c r="M12" s="16" t="n">
        <v>0</v>
      </c>
      <c r="N12" s="16" t="n">
        <v>0</v>
      </c>
    </row>
    <row r="13">
      <c r="B13" s="17" t="s">
        <v>383</v>
      </c>
      <c r="C13" s="16" t="n">
        <v>0</v>
      </c>
      <c r="D13" s="16" t="n">
        <v>0</v>
      </c>
      <c r="E13" s="16" t="n">
        <v>0</v>
      </c>
      <c r="F13" s="16"/>
      <c r="G13" s="16" t="n">
        <v>0</v>
      </c>
      <c r="H13" s="16" t="n">
        <v>0</v>
      </c>
      <c r="I13" s="16" t="n">
        <v>0</v>
      </c>
      <c r="J13" s="16"/>
      <c r="K13" s="16" t="n">
        <v>0</v>
      </c>
      <c r="L13" s="16" t="n">
        <v>0</v>
      </c>
      <c r="M13" s="16" t="n">
        <v>0</v>
      </c>
      <c r="N13" s="16" t="n">
        <v>0</v>
      </c>
    </row>
    <row r="14">
      <c r="B14" s="17" t="s">
        <v>384</v>
      </c>
      <c r="C14" s="16" t="n">
        <v>0.151318893598753</v>
      </c>
      <c r="D14" s="16" t="n">
        <v>0.173172625415591</v>
      </c>
      <c r="E14" s="16" t="n">
        <v>0.127729583487164</v>
      </c>
      <c r="F14" s="16"/>
      <c r="G14" s="16" t="n">
        <v>0.136309336696603</v>
      </c>
      <c r="H14" s="16" t="n">
        <v>0.140636216451112</v>
      </c>
      <c r="I14" s="16" t="n">
        <v>0.167845172519437</v>
      </c>
      <c r="J14" s="16"/>
      <c r="K14" s="16" t="n">
        <v>0.166716573310663</v>
      </c>
      <c r="L14" s="16" t="n">
        <v>0.116545683777074</v>
      </c>
      <c r="M14" s="16" t="n">
        <v>0.111677420784452</v>
      </c>
      <c r="N14" s="16" t="n">
        <v>0.139157912727169</v>
      </c>
    </row>
    <row r="15">
      <c r="B15" s="17" t="s">
        <v>385</v>
      </c>
      <c r="C15" s="16" t="n">
        <v>0.260879296841658</v>
      </c>
      <c r="D15" s="16" t="n">
        <v>0.269972133689769</v>
      </c>
      <c r="E15" s="16" t="n">
        <v>0.249875794560247</v>
      </c>
      <c r="F15" s="16"/>
      <c r="G15" s="16" t="n">
        <v>0.290505877342781</v>
      </c>
      <c r="H15" s="16" t="n">
        <v>0.262926249884902</v>
      </c>
      <c r="I15" s="16" t="n">
        <v>0.246512084306875</v>
      </c>
      <c r="J15" s="16"/>
      <c r="K15" s="16" t="n">
        <v>0.256393901240395</v>
      </c>
      <c r="L15" s="16" t="n">
        <v>0.294979677246103</v>
      </c>
      <c r="M15" s="16" t="n">
        <v>0.277642201814479</v>
      </c>
      <c r="N15" s="16" t="n">
        <v>0.227083148742605</v>
      </c>
    </row>
    <row r="16">
      <c r="B16" s="17" t="s">
        <v>74</v>
      </c>
      <c r="C16" s="22" t="n">
        <v>0.053772867812911</v>
      </c>
      <c r="D16" s="22" t="n">
        <v>0.0650846098793037</v>
      </c>
      <c r="E16" s="22" t="n">
        <v>0.0442977486756549</v>
      </c>
      <c r="F16" s="22"/>
      <c r="G16" s="22" t="n">
        <v>0.0336109761228541</v>
      </c>
      <c r="H16" s="22" t="n">
        <v>0.0734649711806536</v>
      </c>
      <c r="I16" s="22" t="n">
        <v>0.0433354549201554</v>
      </c>
      <c r="J16" s="22"/>
      <c r="K16" s="22" t="n">
        <v>0.0580751280447676</v>
      </c>
      <c r="L16" s="22" t="n">
        <v>0.0476311289581432</v>
      </c>
      <c r="M16" s="22" t="n">
        <v>0.0374227637153466</v>
      </c>
      <c r="N16" s="22" t="n">
        <v>0.0589814163350325</v>
      </c>
    </row>
    <row r="17">
      <c r="B17" s="18" t="s">
        <v>333</v>
      </c>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388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413</v>
      </c>
      <c r="D7" s="11" t="n">
        <v>164</v>
      </c>
      <c r="E7" s="11" t="n">
        <v>244</v>
      </c>
      <c r="F7" s="11"/>
      <c r="G7" s="11" t="n">
        <v>60</v>
      </c>
      <c r="H7" s="11" t="n">
        <v>169</v>
      </c>
      <c r="I7" s="11" t="n">
        <v>184</v>
      </c>
      <c r="J7" s="11"/>
      <c r="K7" s="11" t="n">
        <v>257</v>
      </c>
      <c r="L7" s="11" t="n">
        <v>72</v>
      </c>
      <c r="M7" s="11" t="n">
        <v>46</v>
      </c>
      <c r="N7" s="11" t="n">
        <v>35</v>
      </c>
    </row>
    <row r="8" ht="30" customHeight="1">
      <c r="B8" s="12" t="s">
        <v>20</v>
      </c>
      <c r="C8" s="12" t="n">
        <v>415</v>
      </c>
      <c r="D8" s="12" t="n">
        <v>200</v>
      </c>
      <c r="E8" s="12" t="n">
        <v>210</v>
      </c>
      <c r="F8" s="12"/>
      <c r="G8" s="12" t="n">
        <v>62</v>
      </c>
      <c r="H8" s="12" t="n">
        <v>158</v>
      </c>
      <c r="I8" s="12" t="n">
        <v>196</v>
      </c>
      <c r="J8" s="12"/>
      <c r="K8" s="12" t="n">
        <v>260</v>
      </c>
      <c r="L8" s="12" t="n">
        <v>72</v>
      </c>
      <c r="M8" s="12" t="n">
        <v>48</v>
      </c>
      <c r="N8" s="12" t="n">
        <v>33</v>
      </c>
    </row>
    <row r="9">
      <c r="B9" s="17" t="s">
        <v>63</v>
      </c>
      <c r="C9" s="16" t="n">
        <v>0.331099477459125</v>
      </c>
      <c r="D9" s="16" t="n">
        <v>0.421911127724339</v>
      </c>
      <c r="E9" s="16" t="n">
        <v>0.248342864833884</v>
      </c>
      <c r="F9" s="16"/>
      <c r="G9" s="16" t="n">
        <v>0.301791122067644</v>
      </c>
      <c r="H9" s="16" t="n">
        <v>0.348067644251675</v>
      </c>
      <c r="I9" s="16" t="n">
        <v>0.326661248101028</v>
      </c>
      <c r="J9" s="16"/>
      <c r="K9" s="16" t="n">
        <v>0.372305722431611</v>
      </c>
      <c r="L9" s="16" t="n">
        <v>0.244625385754691</v>
      </c>
      <c r="M9" s="16" t="n">
        <v>0.304772633970609</v>
      </c>
      <c r="N9" s="16" t="n">
        <v>0.263347652757993</v>
      </c>
    </row>
    <row r="10">
      <c r="B10" s="17" t="s">
        <v>52</v>
      </c>
      <c r="C10" s="16" t="n">
        <v>0</v>
      </c>
      <c r="D10" s="16" t="n">
        <v>0</v>
      </c>
      <c r="E10" s="16" t="n">
        <v>0</v>
      </c>
      <c r="F10" s="16"/>
      <c r="G10" s="16" t="n">
        <v>0</v>
      </c>
      <c r="H10" s="16" t="n">
        <v>0</v>
      </c>
      <c r="I10" s="16" t="n">
        <v>0</v>
      </c>
      <c r="J10" s="16"/>
      <c r="K10" s="16" t="n">
        <v>0</v>
      </c>
      <c r="L10" s="16" t="n">
        <v>0</v>
      </c>
      <c r="M10" s="16" t="n">
        <v>0</v>
      </c>
      <c r="N10" s="16" t="n">
        <v>0</v>
      </c>
    </row>
    <row r="11">
      <c r="B11" s="17" t="s">
        <v>53</v>
      </c>
      <c r="C11" s="16" t="n">
        <v>0</v>
      </c>
      <c r="D11" s="16" t="n">
        <v>0</v>
      </c>
      <c r="E11" s="16" t="n">
        <v>0</v>
      </c>
      <c r="F11" s="16"/>
      <c r="G11" s="16" t="n">
        <v>0</v>
      </c>
      <c r="H11" s="16" t="n">
        <v>0</v>
      </c>
      <c r="I11" s="16" t="n">
        <v>0</v>
      </c>
      <c r="J11" s="16"/>
      <c r="K11" s="16" t="n">
        <v>0</v>
      </c>
      <c r="L11" s="16" t="n">
        <v>0</v>
      </c>
      <c r="M11" s="16" t="n">
        <v>0</v>
      </c>
      <c r="N11" s="16" t="n">
        <v>0</v>
      </c>
    </row>
    <row r="12">
      <c r="B12" s="17" t="s">
        <v>382</v>
      </c>
      <c r="C12" s="16" t="n">
        <v>0</v>
      </c>
      <c r="D12" s="16" t="n">
        <v>0</v>
      </c>
      <c r="E12" s="16" t="n">
        <v>0</v>
      </c>
      <c r="F12" s="16"/>
      <c r="G12" s="16" t="n">
        <v>0</v>
      </c>
      <c r="H12" s="16" t="n">
        <v>0</v>
      </c>
      <c r="I12" s="16" t="n">
        <v>0</v>
      </c>
      <c r="J12" s="16"/>
      <c r="K12" s="16" t="n">
        <v>0</v>
      </c>
      <c r="L12" s="16" t="n">
        <v>0</v>
      </c>
      <c r="M12" s="16" t="n">
        <v>0</v>
      </c>
      <c r="N12" s="16" t="n">
        <v>0</v>
      </c>
    </row>
    <row r="13">
      <c r="B13" s="17" t="s">
        <v>383</v>
      </c>
      <c r="C13" s="16" t="n">
        <v>0</v>
      </c>
      <c r="D13" s="16" t="n">
        <v>0</v>
      </c>
      <c r="E13" s="16" t="n">
        <v>0</v>
      </c>
      <c r="F13" s="16"/>
      <c r="G13" s="16" t="n">
        <v>0</v>
      </c>
      <c r="H13" s="16" t="n">
        <v>0</v>
      </c>
      <c r="I13" s="16" t="n">
        <v>0</v>
      </c>
      <c r="J13" s="16"/>
      <c r="K13" s="16" t="n">
        <v>0</v>
      </c>
      <c r="L13" s="16" t="n">
        <v>0</v>
      </c>
      <c r="M13" s="16" t="n">
        <v>0</v>
      </c>
      <c r="N13" s="16" t="n">
        <v>0</v>
      </c>
    </row>
    <row r="14">
      <c r="B14" s="17" t="s">
        <v>384</v>
      </c>
      <c r="C14" s="16" t="n">
        <v>0.362921852305241</v>
      </c>
      <c r="D14" s="16" t="n">
        <v>0.308081812403607</v>
      </c>
      <c r="E14" s="16" t="n">
        <v>0.409252179533783</v>
      </c>
      <c r="F14" s="16"/>
      <c r="G14" s="16" t="n">
        <v>0.413827205477539</v>
      </c>
      <c r="H14" s="16" t="n">
        <v>0.339126361549359</v>
      </c>
      <c r="I14" s="16" t="n">
        <v>0.366046921569432</v>
      </c>
      <c r="J14" s="16"/>
      <c r="K14" s="16" t="n">
        <v>0.331372255374528</v>
      </c>
      <c r="L14" s="16" t="n">
        <v>0.408417725821122</v>
      </c>
      <c r="M14" s="16" t="n">
        <v>0.423490365947916</v>
      </c>
      <c r="N14" s="16" t="n">
        <v>0.455736845829508</v>
      </c>
    </row>
    <row r="15">
      <c r="B15" s="17" t="s">
        <v>385</v>
      </c>
      <c r="C15" s="16" t="n">
        <v>0.154024686382742</v>
      </c>
      <c r="D15" s="16" t="n">
        <v>0.145074556563731</v>
      </c>
      <c r="E15" s="16" t="n">
        <v>0.166517043768859</v>
      </c>
      <c r="F15" s="16"/>
      <c r="G15" s="16" t="n">
        <v>0.111523892147896</v>
      </c>
      <c r="H15" s="16" t="n">
        <v>0.151293208849627</v>
      </c>
      <c r="I15" s="16" t="n">
        <v>0.16966372068275</v>
      </c>
      <c r="J15" s="16"/>
      <c r="K15" s="16" t="n">
        <v>0.140869057773974</v>
      </c>
      <c r="L15" s="16" t="n">
        <v>0.157359668142986</v>
      </c>
      <c r="M15" s="16" t="n">
        <v>0.244928319239274</v>
      </c>
      <c r="N15" s="16" t="n">
        <v>0.0959696280946752</v>
      </c>
    </row>
    <row r="16">
      <c r="B16" s="17" t="s">
        <v>74</v>
      </c>
      <c r="C16" s="22" t="n">
        <v>0.151953983852892</v>
      </c>
      <c r="D16" s="22" t="n">
        <v>0.124932503308323</v>
      </c>
      <c r="E16" s="22" t="n">
        <v>0.175887911863474</v>
      </c>
      <c r="F16" s="22"/>
      <c r="G16" s="22" t="n">
        <v>0.172857780306922</v>
      </c>
      <c r="H16" s="22" t="n">
        <v>0.161512785349338</v>
      </c>
      <c r="I16" s="22" t="n">
        <v>0.13762810964679</v>
      </c>
      <c r="J16" s="22"/>
      <c r="K16" s="22" t="n">
        <v>0.155452964419888</v>
      </c>
      <c r="L16" s="22" t="n">
        <v>0.189597220281201</v>
      </c>
      <c r="M16" s="22" t="n">
        <v>0.0268086808422017</v>
      </c>
      <c r="N16" s="22" t="n">
        <v>0.184945873317824</v>
      </c>
    </row>
    <row r="17">
      <c r="B17" s="18" t="s">
        <v>333</v>
      </c>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121</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0.324771505211051</v>
      </c>
      <c r="D9" s="16" t="n">
        <v>0.342898171823328</v>
      </c>
      <c r="E9" s="16" t="n">
        <v>0.309821781438637</v>
      </c>
      <c r="F9" s="16"/>
      <c r="G9" s="16" t="n">
        <v>0.284585151257304</v>
      </c>
      <c r="H9" s="16" t="n">
        <v>0.301607016976109</v>
      </c>
      <c r="I9" s="16" t="n">
        <v>0.362193802616373</v>
      </c>
      <c r="J9" s="16"/>
      <c r="K9" s="16" t="n">
        <v>0.307968577198204</v>
      </c>
      <c r="L9" s="16" t="n">
        <v>0.304289636706374</v>
      </c>
      <c r="M9" s="16" t="n">
        <v>0.445312458367158</v>
      </c>
      <c r="N9" s="16" t="n">
        <v>0.349214124381665</v>
      </c>
    </row>
    <row r="10">
      <c r="B10" s="17" t="s">
        <v>113</v>
      </c>
      <c r="C10" s="16" t="n">
        <v>0.504385337311416</v>
      </c>
      <c r="D10" s="16" t="n">
        <v>0.46716715054701</v>
      </c>
      <c r="E10" s="16" t="n">
        <v>0.540124695192475</v>
      </c>
      <c r="F10" s="16"/>
      <c r="G10" s="16" t="n">
        <v>0.527975947517764</v>
      </c>
      <c r="H10" s="16" t="n">
        <v>0.520324446787908</v>
      </c>
      <c r="I10" s="16" t="n">
        <v>0.48023957721894</v>
      </c>
      <c r="J10" s="16"/>
      <c r="K10" s="16" t="n">
        <v>0.521182670874594</v>
      </c>
      <c r="L10" s="16" t="n">
        <v>0.495019136630655</v>
      </c>
      <c r="M10" s="16" t="n">
        <v>0.450338201994826</v>
      </c>
      <c r="N10" s="16" t="n">
        <v>0.490783024033963</v>
      </c>
    </row>
    <row r="11">
      <c r="B11" s="17" t="s">
        <v>114</v>
      </c>
      <c r="C11" s="16" t="n">
        <v>0.116100737879064</v>
      </c>
      <c r="D11" s="16" t="n">
        <v>0.126729798634368</v>
      </c>
      <c r="E11" s="16" t="n">
        <v>0.104433926361533</v>
      </c>
      <c r="F11" s="16"/>
      <c r="G11" s="16" t="n">
        <v>0.11697346481934</v>
      </c>
      <c r="H11" s="16" t="n">
        <v>0.124508810430212</v>
      </c>
      <c r="I11" s="16" t="n">
        <v>0.107933869313726</v>
      </c>
      <c r="J11" s="16"/>
      <c r="K11" s="16" t="n">
        <v>0.116176234272481</v>
      </c>
      <c r="L11" s="16" t="n">
        <v>0.136722171980769</v>
      </c>
      <c r="M11" s="16" t="n">
        <v>0.0829051863764269</v>
      </c>
      <c r="N11" s="16" t="n">
        <v>0.107992062492269</v>
      </c>
    </row>
    <row r="12">
      <c r="B12" s="17" t="s">
        <v>115</v>
      </c>
      <c r="C12" s="16" t="n">
        <v>0.0201440639959744</v>
      </c>
      <c r="D12" s="16" t="n">
        <v>0.020183883817725</v>
      </c>
      <c r="E12" s="16" t="n">
        <v>0.0196343555045297</v>
      </c>
      <c r="F12" s="16"/>
      <c r="G12" s="16" t="n">
        <v>0.0135707686025444</v>
      </c>
      <c r="H12" s="16" t="n">
        <v>0.0176319848564986</v>
      </c>
      <c r="I12" s="16" t="n">
        <v>0.0250772784063797</v>
      </c>
      <c r="J12" s="16"/>
      <c r="K12" s="16" t="n">
        <v>0.0202950381206362</v>
      </c>
      <c r="L12" s="16" t="n">
        <v>0.0256602185380552</v>
      </c>
      <c r="M12" s="16" t="n">
        <v>0.00943389656783926</v>
      </c>
      <c r="N12" s="16" t="n">
        <v>0.0158327638746989</v>
      </c>
    </row>
    <row r="13">
      <c r="B13" s="17" t="s">
        <v>74</v>
      </c>
      <c r="C13" s="16" t="n">
        <v>0.0345983556024945</v>
      </c>
      <c r="D13" s="16" t="n">
        <v>0.0430209951775692</v>
      </c>
      <c r="E13" s="16" t="n">
        <v>0.0259852415028257</v>
      </c>
      <c r="F13" s="16"/>
      <c r="G13" s="16" t="n">
        <v>0.0568946678030473</v>
      </c>
      <c r="H13" s="16" t="n">
        <v>0.0359277409492724</v>
      </c>
      <c r="I13" s="16" t="n">
        <v>0.0245554724445822</v>
      </c>
      <c r="J13" s="16"/>
      <c r="K13" s="16" t="n">
        <v>0.0343774795340845</v>
      </c>
      <c r="L13" s="16" t="n">
        <v>0.0383088361441456</v>
      </c>
      <c r="M13" s="16" t="n">
        <v>0.0120102566937498</v>
      </c>
      <c r="N13" s="16" t="n">
        <v>0.0361780252174043</v>
      </c>
    </row>
    <row r="14">
      <c r="B14" s="17" t="s">
        <v>116</v>
      </c>
      <c r="C14" s="23" t="n">
        <v>0.829156842522467</v>
      </c>
      <c r="D14" s="23" t="n">
        <v>0.810065322370338</v>
      </c>
      <c r="E14" s="23" t="n">
        <v>0.849946476631111</v>
      </c>
      <c r="F14" s="23"/>
      <c r="G14" s="23" t="n">
        <v>0.812561098775068</v>
      </c>
      <c r="H14" s="23" t="n">
        <v>0.821931463764017</v>
      </c>
      <c r="I14" s="23" t="n">
        <v>0.842433379835312</v>
      </c>
      <c r="J14" s="23"/>
      <c r="K14" s="23" t="n">
        <v>0.829151248072798</v>
      </c>
      <c r="L14" s="23" t="n">
        <v>0.79930877333703</v>
      </c>
      <c r="M14" s="23" t="n">
        <v>0.895650660361984</v>
      </c>
      <c r="N14" s="23" t="n">
        <v>0.839997148415628</v>
      </c>
    </row>
    <row r="15">
      <c r="B15" s="17" t="s">
        <v>117</v>
      </c>
      <c r="C15" s="23" t="n">
        <v>0.136244801875038</v>
      </c>
      <c r="D15" s="23" t="n">
        <v>0.146913682452093</v>
      </c>
      <c r="E15" s="23" t="n">
        <v>0.124068281866063</v>
      </c>
      <c r="F15" s="23"/>
      <c r="G15" s="23" t="n">
        <v>0.130544233421885</v>
      </c>
      <c r="H15" s="23" t="n">
        <v>0.142140795286711</v>
      </c>
      <c r="I15" s="23" t="n">
        <v>0.133011147720105</v>
      </c>
      <c r="J15" s="23"/>
      <c r="K15" s="23" t="n">
        <v>0.136471272393118</v>
      </c>
      <c r="L15" s="23" t="n">
        <v>0.162382390518825</v>
      </c>
      <c r="M15" s="23" t="n">
        <v>0.0923390829442662</v>
      </c>
      <c r="N15" s="23" t="n">
        <v>0.123824826366968</v>
      </c>
    </row>
    <row r="16">
      <c r="B16" s="17" t="s">
        <v>118</v>
      </c>
      <c r="C16" s="24" t="n">
        <v>0.692912040647429</v>
      </c>
      <c r="D16" s="24" t="n">
        <v>0.663151639918245</v>
      </c>
      <c r="E16" s="24" t="n">
        <v>0.725878194765048</v>
      </c>
      <c r="F16" s="24"/>
      <c r="G16" s="24" t="n">
        <v>0.682016865353184</v>
      </c>
      <c r="H16" s="24" t="n">
        <v>0.679790668477306</v>
      </c>
      <c r="I16" s="24" t="n">
        <v>0.709422232115207</v>
      </c>
      <c r="J16" s="24"/>
      <c r="K16" s="24" t="n">
        <v>0.69267997567968</v>
      </c>
      <c r="L16" s="24" t="n">
        <v>0.636926382818205</v>
      </c>
      <c r="M16" s="24" t="n">
        <v>0.803311577417718</v>
      </c>
      <c r="N16" s="24" t="n">
        <v>0.716172322048661</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388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437</v>
      </c>
      <c r="D7" s="11" t="n">
        <v>178</v>
      </c>
      <c r="E7" s="11" t="n">
        <v>250</v>
      </c>
      <c r="F7" s="11"/>
      <c r="G7" s="11" t="n">
        <v>74</v>
      </c>
      <c r="H7" s="11" t="n">
        <v>181</v>
      </c>
      <c r="I7" s="11" t="n">
        <v>182</v>
      </c>
      <c r="J7" s="11"/>
      <c r="K7" s="11" t="n">
        <v>268</v>
      </c>
      <c r="L7" s="11" t="n">
        <v>76</v>
      </c>
      <c r="M7" s="11" t="n">
        <v>44</v>
      </c>
      <c r="N7" s="11" t="n">
        <v>43</v>
      </c>
    </row>
    <row r="8" ht="30" customHeight="1">
      <c r="B8" s="12" t="s">
        <v>20</v>
      </c>
      <c r="C8" s="12" t="n">
        <v>435</v>
      </c>
      <c r="D8" s="12" t="n">
        <v>213</v>
      </c>
      <c r="E8" s="12" t="n">
        <v>213</v>
      </c>
      <c r="F8" s="12"/>
      <c r="G8" s="12" t="n">
        <v>79</v>
      </c>
      <c r="H8" s="12" t="n">
        <v>164</v>
      </c>
      <c r="I8" s="12" t="n">
        <v>192</v>
      </c>
      <c r="J8" s="12"/>
      <c r="K8" s="12" t="n">
        <v>268</v>
      </c>
      <c r="L8" s="12" t="n">
        <v>75</v>
      </c>
      <c r="M8" s="12" t="n">
        <v>47</v>
      </c>
      <c r="N8" s="12" t="n">
        <v>39</v>
      </c>
    </row>
    <row r="9">
      <c r="B9" s="17" t="s">
        <v>383</v>
      </c>
      <c r="C9" s="16" t="n">
        <v>0.505219520722137</v>
      </c>
      <c r="D9" s="16" t="n">
        <v>0.597828885041502</v>
      </c>
      <c r="E9" s="16" t="n">
        <v>0.405613733668652</v>
      </c>
      <c r="F9" s="16"/>
      <c r="G9" s="16" t="n">
        <v>0.561368492696847</v>
      </c>
      <c r="H9" s="16" t="n">
        <v>0.490467767903447</v>
      </c>
      <c r="I9" s="16" t="n">
        <v>0.494715907749039</v>
      </c>
      <c r="J9" s="16"/>
      <c r="K9" s="16" t="n">
        <v>0.482469696778735</v>
      </c>
      <c r="L9" s="16" t="n">
        <v>0.517464439437196</v>
      </c>
      <c r="M9" s="16" t="n">
        <v>0.708450309407515</v>
      </c>
      <c r="N9" s="16" t="n">
        <v>0.343653422956175</v>
      </c>
    </row>
    <row r="10">
      <c r="B10" s="17" t="s">
        <v>52</v>
      </c>
      <c r="C10" s="16" t="n">
        <v>0</v>
      </c>
      <c r="D10" s="16" t="n">
        <v>0</v>
      </c>
      <c r="E10" s="16" t="n">
        <v>0</v>
      </c>
      <c r="F10" s="16"/>
      <c r="G10" s="16" t="n">
        <v>0</v>
      </c>
      <c r="H10" s="16" t="n">
        <v>0</v>
      </c>
      <c r="I10" s="16" t="n">
        <v>0</v>
      </c>
      <c r="J10" s="16"/>
      <c r="K10" s="16" t="n">
        <v>0</v>
      </c>
      <c r="L10" s="16" t="n">
        <v>0</v>
      </c>
      <c r="M10" s="16" t="n">
        <v>0</v>
      </c>
      <c r="N10" s="16" t="n">
        <v>0</v>
      </c>
    </row>
    <row r="11">
      <c r="B11" s="17" t="s">
        <v>53</v>
      </c>
      <c r="C11" s="16" t="n">
        <v>0</v>
      </c>
      <c r="D11" s="16" t="n">
        <v>0</v>
      </c>
      <c r="E11" s="16" t="n">
        <v>0</v>
      </c>
      <c r="F11" s="16"/>
      <c r="G11" s="16" t="n">
        <v>0</v>
      </c>
      <c r="H11" s="16" t="n">
        <v>0</v>
      </c>
      <c r="I11" s="16" t="n">
        <v>0</v>
      </c>
      <c r="J11" s="16"/>
      <c r="K11" s="16" t="n">
        <v>0</v>
      </c>
      <c r="L11" s="16" t="n">
        <v>0</v>
      </c>
      <c r="M11" s="16" t="n">
        <v>0</v>
      </c>
      <c r="N11" s="16" t="n">
        <v>0</v>
      </c>
    </row>
    <row r="12">
      <c r="B12" s="17" t="s">
        <v>382</v>
      </c>
      <c r="C12" s="16" t="n">
        <v>0</v>
      </c>
      <c r="D12" s="16" t="n">
        <v>0</v>
      </c>
      <c r="E12" s="16" t="n">
        <v>0</v>
      </c>
      <c r="F12" s="16"/>
      <c r="G12" s="16" t="n">
        <v>0</v>
      </c>
      <c r="H12" s="16" t="n">
        <v>0</v>
      </c>
      <c r="I12" s="16" t="n">
        <v>0</v>
      </c>
      <c r="J12" s="16"/>
      <c r="K12" s="16" t="n">
        <v>0</v>
      </c>
      <c r="L12" s="16" t="n">
        <v>0</v>
      </c>
      <c r="M12" s="16" t="n">
        <v>0</v>
      </c>
      <c r="N12" s="16" t="n">
        <v>0</v>
      </c>
    </row>
    <row r="13">
      <c r="B13" s="17" t="s">
        <v>384</v>
      </c>
      <c r="C13" s="16" t="n">
        <v>0.244721179975776</v>
      </c>
      <c r="D13" s="16" t="n">
        <v>0.177513097944757</v>
      </c>
      <c r="E13" s="16" t="n">
        <v>0.316977756052721</v>
      </c>
      <c r="F13" s="16"/>
      <c r="G13" s="16" t="n">
        <v>0.210888215191309</v>
      </c>
      <c r="H13" s="16" t="n">
        <v>0.249400663269577</v>
      </c>
      <c r="I13" s="16" t="n">
        <v>0.254662748116621</v>
      </c>
      <c r="J13" s="16"/>
      <c r="K13" s="16" t="n">
        <v>0.256879910638764</v>
      </c>
      <c r="L13" s="16" t="n">
        <v>0.210532633980478</v>
      </c>
      <c r="M13" s="16" t="n">
        <v>0.189988408066748</v>
      </c>
      <c r="N13" s="16" t="n">
        <v>0.327795590112095</v>
      </c>
    </row>
    <row r="14">
      <c r="B14" s="17" t="s">
        <v>385</v>
      </c>
      <c r="C14" s="16" t="n">
        <v>0.130208715697263</v>
      </c>
      <c r="D14" s="16" t="n">
        <v>0.129828858490826</v>
      </c>
      <c r="E14" s="16" t="n">
        <v>0.135949098074889</v>
      </c>
      <c r="F14" s="16"/>
      <c r="G14" s="16" t="n">
        <v>0.0508670786654007</v>
      </c>
      <c r="H14" s="16" t="n">
        <v>0.130493481208117</v>
      </c>
      <c r="I14" s="16" t="n">
        <v>0.162696368618749</v>
      </c>
      <c r="J14" s="16"/>
      <c r="K14" s="16" t="n">
        <v>0.122266219590152</v>
      </c>
      <c r="L14" s="16" t="n">
        <v>0.162134425710116</v>
      </c>
      <c r="M14" s="16" t="n">
        <v>0.0741502919779398</v>
      </c>
      <c r="N14" s="16" t="n">
        <v>0.209573686722755</v>
      </c>
    </row>
    <row r="15">
      <c r="B15" s="17" t="s">
        <v>74</v>
      </c>
      <c r="C15" s="22" t="n">
        <v>0.119850583604823</v>
      </c>
      <c r="D15" s="22" t="n">
        <v>0.0948291585229151</v>
      </c>
      <c r="E15" s="22" t="n">
        <v>0.141459412203737</v>
      </c>
      <c r="F15" s="22"/>
      <c r="G15" s="22" t="n">
        <v>0.176876213446444</v>
      </c>
      <c r="H15" s="22" t="n">
        <v>0.12963808761886</v>
      </c>
      <c r="I15" s="22" t="n">
        <v>0.0879249755155916</v>
      </c>
      <c r="J15" s="22"/>
      <c r="K15" s="22" t="n">
        <v>0.138384172992349</v>
      </c>
      <c r="L15" s="22" t="n">
        <v>0.10986850087221</v>
      </c>
      <c r="M15" s="22" t="n">
        <v>0.0274109905477973</v>
      </c>
      <c r="N15" s="22" t="n">
        <v>0.118977300208976</v>
      </c>
    </row>
    <row r="16">
      <c r="B16" s="18" t="s">
        <v>333</v>
      </c>
    </row>
    <row r="17">
      <c r="B17" t="s">
        <v>42</v>
      </c>
    </row>
    <row r="18">
      <c r="B18" t="s">
        <v>43</v>
      </c>
    </row>
    <row r="20">
      <c r="B20"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388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389</v>
      </c>
      <c r="D7" s="11" t="n">
        <v>157</v>
      </c>
      <c r="E7" s="11" t="n">
        <v>228</v>
      </c>
      <c r="F7" s="11"/>
      <c r="G7" s="11" t="n">
        <v>64</v>
      </c>
      <c r="H7" s="11" t="n">
        <v>172</v>
      </c>
      <c r="I7" s="11" t="n">
        <v>153</v>
      </c>
      <c r="J7" s="11"/>
      <c r="K7" s="11" t="n">
        <v>243</v>
      </c>
      <c r="L7" s="11" t="n">
        <v>70</v>
      </c>
      <c r="M7" s="11" t="n">
        <v>38</v>
      </c>
      <c r="N7" s="11" t="n">
        <v>33</v>
      </c>
    </row>
    <row r="8" ht="30" customHeight="1">
      <c r="B8" s="12" t="s">
        <v>20</v>
      </c>
      <c r="C8" s="12" t="n">
        <v>385</v>
      </c>
      <c r="D8" s="12" t="n">
        <v>184</v>
      </c>
      <c r="E8" s="12" t="n">
        <v>198</v>
      </c>
      <c r="F8" s="12"/>
      <c r="G8" s="12" t="n">
        <v>67</v>
      </c>
      <c r="H8" s="12" t="n">
        <v>159</v>
      </c>
      <c r="I8" s="12" t="n">
        <v>159</v>
      </c>
      <c r="J8" s="12"/>
      <c r="K8" s="12" t="n">
        <v>242</v>
      </c>
      <c r="L8" s="12" t="n">
        <v>71</v>
      </c>
      <c r="M8" s="12" t="n">
        <v>37</v>
      </c>
      <c r="N8" s="12" t="n">
        <v>29</v>
      </c>
    </row>
    <row r="9">
      <c r="B9" s="17" t="s">
        <v>63</v>
      </c>
      <c r="C9" s="16" t="n">
        <v>0</v>
      </c>
      <c r="D9" s="16" t="n">
        <v>0</v>
      </c>
      <c r="E9" s="16" t="n">
        <v>0</v>
      </c>
      <c r="F9" s="16"/>
      <c r="G9" s="16" t="n">
        <v>0</v>
      </c>
      <c r="H9" s="16" t="n">
        <v>0</v>
      </c>
      <c r="I9" s="16" t="n">
        <v>0</v>
      </c>
      <c r="J9" s="16"/>
      <c r="K9" s="16" t="n">
        <v>0</v>
      </c>
      <c r="L9" s="16" t="n">
        <v>0</v>
      </c>
      <c r="M9" s="16" t="n">
        <v>0</v>
      </c>
      <c r="N9" s="16" t="n">
        <v>0</v>
      </c>
    </row>
    <row r="10">
      <c r="B10" s="17" t="s">
        <v>52</v>
      </c>
      <c r="C10" s="16" t="n">
        <v>0</v>
      </c>
      <c r="D10" s="16" t="n">
        <v>0</v>
      </c>
      <c r="E10" s="16" t="n">
        <v>0</v>
      </c>
      <c r="F10" s="16"/>
      <c r="G10" s="16" t="n">
        <v>0</v>
      </c>
      <c r="H10" s="16" t="n">
        <v>0</v>
      </c>
      <c r="I10" s="16" t="n">
        <v>0</v>
      </c>
      <c r="J10" s="16"/>
      <c r="K10" s="16" t="n">
        <v>0</v>
      </c>
      <c r="L10" s="16" t="n">
        <v>0</v>
      </c>
      <c r="M10" s="16" t="n">
        <v>0</v>
      </c>
      <c r="N10" s="16" t="n">
        <v>0</v>
      </c>
    </row>
    <row r="11">
      <c r="B11" s="17" t="s">
        <v>53</v>
      </c>
      <c r="C11" s="16" t="n">
        <v>0</v>
      </c>
      <c r="D11" s="16" t="n">
        <v>0</v>
      </c>
      <c r="E11" s="16" t="n">
        <v>0</v>
      </c>
      <c r="F11" s="16"/>
      <c r="G11" s="16" t="n">
        <v>0</v>
      </c>
      <c r="H11" s="16" t="n">
        <v>0</v>
      </c>
      <c r="I11" s="16" t="n">
        <v>0</v>
      </c>
      <c r="J11" s="16"/>
      <c r="K11" s="16" t="n">
        <v>0</v>
      </c>
      <c r="L11" s="16" t="n">
        <v>0</v>
      </c>
      <c r="M11" s="16" t="n">
        <v>0</v>
      </c>
      <c r="N11" s="16" t="n">
        <v>0</v>
      </c>
    </row>
    <row r="12">
      <c r="B12" s="17" t="s">
        <v>382</v>
      </c>
      <c r="C12" s="16" t="n">
        <v>0.366985685017031</v>
      </c>
      <c r="D12" s="16" t="n">
        <v>0.42042312887526</v>
      </c>
      <c r="E12" s="16" t="n">
        <v>0.324389914029025</v>
      </c>
      <c r="F12" s="16"/>
      <c r="G12" s="16" t="n">
        <v>0.358378653074241</v>
      </c>
      <c r="H12" s="16" t="n">
        <v>0.361133453642995</v>
      </c>
      <c r="I12" s="16" t="n">
        <v>0.376421859038005</v>
      </c>
      <c r="J12" s="16"/>
      <c r="K12" s="16" t="n">
        <v>0.366356578413921</v>
      </c>
      <c r="L12" s="16" t="n">
        <v>0.368799831817379</v>
      </c>
      <c r="M12" s="16" t="n">
        <v>0.441657171171928</v>
      </c>
      <c r="N12" s="16" t="n">
        <v>0.307878085094468</v>
      </c>
    </row>
    <row r="13">
      <c r="B13" s="17" t="s">
        <v>383</v>
      </c>
      <c r="C13" s="16" t="n">
        <v>0</v>
      </c>
      <c r="D13" s="16" t="n">
        <v>0</v>
      </c>
      <c r="E13" s="16" t="n">
        <v>0</v>
      </c>
      <c r="F13" s="16"/>
      <c r="G13" s="16" t="n">
        <v>0</v>
      </c>
      <c r="H13" s="16" t="n">
        <v>0</v>
      </c>
      <c r="I13" s="16" t="n">
        <v>0</v>
      </c>
      <c r="J13" s="16"/>
      <c r="K13" s="16" t="n">
        <v>0</v>
      </c>
      <c r="L13" s="16" t="n">
        <v>0</v>
      </c>
      <c r="M13" s="16" t="n">
        <v>0</v>
      </c>
      <c r="N13" s="16" t="n">
        <v>0</v>
      </c>
    </row>
    <row r="14">
      <c r="B14" s="17" t="s">
        <v>384</v>
      </c>
      <c r="C14" s="16" t="n">
        <v>0.335607674976914</v>
      </c>
      <c r="D14" s="16" t="n">
        <v>0.341879623820977</v>
      </c>
      <c r="E14" s="16" t="n">
        <v>0.327040910205896</v>
      </c>
      <c r="F14" s="16"/>
      <c r="G14" s="16" t="n">
        <v>0.366594171768235</v>
      </c>
      <c r="H14" s="16" t="n">
        <v>0.364620970575272</v>
      </c>
      <c r="I14" s="16" t="n">
        <v>0.293733245201766</v>
      </c>
      <c r="J14" s="16"/>
      <c r="K14" s="16" t="n">
        <v>0.331077414855282</v>
      </c>
      <c r="L14" s="16" t="n">
        <v>0.359813267853645</v>
      </c>
      <c r="M14" s="16" t="n">
        <v>0.343992523527437</v>
      </c>
      <c r="N14" s="16" t="n">
        <v>0.325641761099979</v>
      </c>
    </row>
    <row r="15">
      <c r="B15" s="17" t="s">
        <v>385</v>
      </c>
      <c r="C15" s="16" t="n">
        <v>0.163151456344158</v>
      </c>
      <c r="D15" s="16" t="n">
        <v>0.12504522465842</v>
      </c>
      <c r="E15" s="16" t="n">
        <v>0.197222965427599</v>
      </c>
      <c r="F15" s="16"/>
      <c r="G15" s="16" t="n">
        <v>0.0832112625285635</v>
      </c>
      <c r="H15" s="16" t="n">
        <v>0.165207055625466</v>
      </c>
      <c r="I15" s="16" t="n">
        <v>0.194677754402098</v>
      </c>
      <c r="J15" s="16"/>
      <c r="K15" s="16" t="n">
        <v>0.175951740817919</v>
      </c>
      <c r="L15" s="16" t="n">
        <v>0.160716976771823</v>
      </c>
      <c r="M15" s="16" t="n">
        <v>0.121679641434389</v>
      </c>
      <c r="N15" s="16" t="n">
        <v>0.14832388187834</v>
      </c>
    </row>
    <row r="16">
      <c r="B16" s="17" t="s">
        <v>74</v>
      </c>
      <c r="C16" s="22" t="n">
        <v>0.134255183661897</v>
      </c>
      <c r="D16" s="22" t="n">
        <v>0.112652022645343</v>
      </c>
      <c r="E16" s="22" t="n">
        <v>0.151346210337481</v>
      </c>
      <c r="F16" s="22"/>
      <c r="G16" s="22" t="n">
        <v>0.19181591262896</v>
      </c>
      <c r="H16" s="22" t="n">
        <v>0.109038520156268</v>
      </c>
      <c r="I16" s="22" t="n">
        <v>0.135167141358131</v>
      </c>
      <c r="J16" s="22"/>
      <c r="K16" s="22" t="n">
        <v>0.126614265912878</v>
      </c>
      <c r="L16" s="22" t="n">
        <v>0.110669923557153</v>
      </c>
      <c r="M16" s="22" t="n">
        <v>0.0926706638662464</v>
      </c>
      <c r="N16" s="22" t="n">
        <v>0.218156271927214</v>
      </c>
    </row>
    <row r="17">
      <c r="B17" s="18" t="s">
        <v>333</v>
      </c>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388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394</v>
      </c>
      <c r="D7" s="11" t="n">
        <v>159</v>
      </c>
      <c r="E7" s="11" t="n">
        <v>229</v>
      </c>
      <c r="F7" s="11"/>
      <c r="G7" s="11" t="n">
        <v>62</v>
      </c>
      <c r="H7" s="11" t="n">
        <v>183</v>
      </c>
      <c r="I7" s="11" t="n">
        <v>149</v>
      </c>
      <c r="J7" s="11"/>
      <c r="K7" s="11" t="n">
        <v>245</v>
      </c>
      <c r="L7" s="11" t="n">
        <v>76</v>
      </c>
      <c r="M7" s="11" t="n">
        <v>39</v>
      </c>
      <c r="N7" s="11" t="n">
        <v>30</v>
      </c>
    </row>
    <row r="8" ht="30" customHeight="1">
      <c r="B8" s="12" t="s">
        <v>20</v>
      </c>
      <c r="C8" s="12" t="n">
        <v>393</v>
      </c>
      <c r="D8" s="12" t="n">
        <v>189</v>
      </c>
      <c r="E8" s="12" t="n">
        <v>198</v>
      </c>
      <c r="F8" s="12"/>
      <c r="G8" s="12" t="n">
        <v>65</v>
      </c>
      <c r="H8" s="12" t="n">
        <v>172</v>
      </c>
      <c r="I8" s="12" t="n">
        <v>156</v>
      </c>
      <c r="J8" s="12"/>
      <c r="K8" s="12" t="n">
        <v>249</v>
      </c>
      <c r="L8" s="12" t="n">
        <v>71</v>
      </c>
      <c r="M8" s="12" t="n">
        <v>39</v>
      </c>
      <c r="N8" s="12" t="n">
        <v>29</v>
      </c>
    </row>
    <row r="9">
      <c r="B9" s="17" t="s">
        <v>63</v>
      </c>
      <c r="C9" s="16" t="n">
        <v>0</v>
      </c>
      <c r="D9" s="16" t="n">
        <v>0</v>
      </c>
      <c r="E9" s="16" t="n">
        <v>0</v>
      </c>
      <c r="F9" s="16"/>
      <c r="G9" s="16" t="n">
        <v>0</v>
      </c>
      <c r="H9" s="16" t="n">
        <v>0</v>
      </c>
      <c r="I9" s="16" t="n">
        <v>0</v>
      </c>
      <c r="J9" s="16"/>
      <c r="K9" s="16" t="n">
        <v>0</v>
      </c>
      <c r="L9" s="16" t="n">
        <v>0</v>
      </c>
      <c r="M9" s="16" t="n">
        <v>0</v>
      </c>
      <c r="N9" s="16" t="n">
        <v>0</v>
      </c>
    </row>
    <row r="10">
      <c r="B10" s="17" t="s">
        <v>52</v>
      </c>
      <c r="C10" s="16" t="n">
        <v>0</v>
      </c>
      <c r="D10" s="16" t="n">
        <v>0</v>
      </c>
      <c r="E10" s="16" t="n">
        <v>0</v>
      </c>
      <c r="F10" s="16"/>
      <c r="G10" s="16" t="n">
        <v>0</v>
      </c>
      <c r="H10" s="16" t="n">
        <v>0</v>
      </c>
      <c r="I10" s="16" t="n">
        <v>0</v>
      </c>
      <c r="J10" s="16"/>
      <c r="K10" s="16" t="n">
        <v>0</v>
      </c>
      <c r="L10" s="16" t="n">
        <v>0</v>
      </c>
      <c r="M10" s="16" t="n">
        <v>0</v>
      </c>
      <c r="N10" s="16" t="n">
        <v>0</v>
      </c>
    </row>
    <row r="11">
      <c r="B11" s="17" t="s">
        <v>53</v>
      </c>
      <c r="C11" s="16" t="n">
        <v>0.492101656972959</v>
      </c>
      <c r="D11" s="16" t="n">
        <v>0.493504661536178</v>
      </c>
      <c r="E11" s="16" t="n">
        <v>0.486022428088271</v>
      </c>
      <c r="F11" s="16"/>
      <c r="G11" s="16" t="n">
        <v>0.508274435362038</v>
      </c>
      <c r="H11" s="16" t="n">
        <v>0.476893897737138</v>
      </c>
      <c r="I11" s="16" t="n">
        <v>0.502080404289819</v>
      </c>
      <c r="J11" s="16"/>
      <c r="K11" s="16" t="n">
        <v>0.520984628126459</v>
      </c>
      <c r="L11" s="16" t="n">
        <v>0.501812864876767</v>
      </c>
      <c r="M11" s="16" t="n">
        <v>0.423856405423219</v>
      </c>
      <c r="N11" s="16" t="n">
        <v>0.35177507151553</v>
      </c>
    </row>
    <row r="12">
      <c r="B12" s="17" t="s">
        <v>382</v>
      </c>
      <c r="C12" s="16" t="n">
        <v>0</v>
      </c>
      <c r="D12" s="16" t="n">
        <v>0</v>
      </c>
      <c r="E12" s="16" t="n">
        <v>0</v>
      </c>
      <c r="F12" s="16"/>
      <c r="G12" s="16" t="n">
        <v>0</v>
      </c>
      <c r="H12" s="16" t="n">
        <v>0</v>
      </c>
      <c r="I12" s="16" t="n">
        <v>0</v>
      </c>
      <c r="J12" s="16"/>
      <c r="K12" s="16" t="n">
        <v>0</v>
      </c>
      <c r="L12" s="16" t="n">
        <v>0</v>
      </c>
      <c r="M12" s="16" t="n">
        <v>0</v>
      </c>
      <c r="N12" s="16" t="n">
        <v>0</v>
      </c>
    </row>
    <row r="13">
      <c r="B13" s="17" t="s">
        <v>383</v>
      </c>
      <c r="C13" s="16" t="n">
        <v>0</v>
      </c>
      <c r="D13" s="16" t="n">
        <v>0</v>
      </c>
      <c r="E13" s="16" t="n">
        <v>0</v>
      </c>
      <c r="F13" s="16"/>
      <c r="G13" s="16" t="n">
        <v>0</v>
      </c>
      <c r="H13" s="16" t="n">
        <v>0</v>
      </c>
      <c r="I13" s="16" t="n">
        <v>0</v>
      </c>
      <c r="J13" s="16"/>
      <c r="K13" s="16" t="n">
        <v>0</v>
      </c>
      <c r="L13" s="16" t="n">
        <v>0</v>
      </c>
      <c r="M13" s="16" t="n">
        <v>0</v>
      </c>
      <c r="N13" s="16" t="n">
        <v>0</v>
      </c>
    </row>
    <row r="14">
      <c r="B14" s="17" t="s">
        <v>384</v>
      </c>
      <c r="C14" s="16" t="n">
        <v>0.25838853458628</v>
      </c>
      <c r="D14" s="16" t="n">
        <v>0.219959274284389</v>
      </c>
      <c r="E14" s="16" t="n">
        <v>0.297835289629395</v>
      </c>
      <c r="F14" s="16"/>
      <c r="G14" s="16" t="n">
        <v>0.248413182742963</v>
      </c>
      <c r="H14" s="16" t="n">
        <v>0.262974621201788</v>
      </c>
      <c r="I14" s="16" t="n">
        <v>0.257509081887846</v>
      </c>
      <c r="J14" s="16"/>
      <c r="K14" s="16" t="n">
        <v>0.220754206074795</v>
      </c>
      <c r="L14" s="16" t="n">
        <v>0.298581050725811</v>
      </c>
      <c r="M14" s="16" t="n">
        <v>0.379298013361723</v>
      </c>
      <c r="N14" s="16" t="n">
        <v>0.356523834656707</v>
      </c>
    </row>
    <row r="15">
      <c r="B15" s="17" t="s">
        <v>385</v>
      </c>
      <c r="C15" s="16" t="n">
        <v>0.146492250727169</v>
      </c>
      <c r="D15" s="16" t="n">
        <v>0.184157620821021</v>
      </c>
      <c r="E15" s="16" t="n">
        <v>0.114580089116833</v>
      </c>
      <c r="F15" s="16"/>
      <c r="G15" s="16" t="n">
        <v>0.13297511252156</v>
      </c>
      <c r="H15" s="16" t="n">
        <v>0.124451200158714</v>
      </c>
      <c r="I15" s="16" t="n">
        <v>0.176393209171868</v>
      </c>
      <c r="J15" s="16"/>
      <c r="K15" s="16" t="n">
        <v>0.163312514850315</v>
      </c>
      <c r="L15" s="16" t="n">
        <v>0.0982945884426002</v>
      </c>
      <c r="M15" s="16" t="n">
        <v>0.0692219662840514</v>
      </c>
      <c r="N15" s="16" t="n">
        <v>0.134057133244201</v>
      </c>
    </row>
    <row r="16">
      <c r="B16" s="17" t="s">
        <v>74</v>
      </c>
      <c r="C16" s="22" t="n">
        <v>0.103017557713591</v>
      </c>
      <c r="D16" s="22" t="n">
        <v>0.102378443358411</v>
      </c>
      <c r="E16" s="22" t="n">
        <v>0.101562193165501</v>
      </c>
      <c r="F16" s="22"/>
      <c r="G16" s="22" t="n">
        <v>0.110337269373439</v>
      </c>
      <c r="H16" s="22" t="n">
        <v>0.13568028090236</v>
      </c>
      <c r="I16" s="22" t="n">
        <v>0.0640173046504674</v>
      </c>
      <c r="J16" s="22"/>
      <c r="K16" s="22" t="n">
        <v>0.0949486509484305</v>
      </c>
      <c r="L16" s="22" t="n">
        <v>0.101311495954822</v>
      </c>
      <c r="M16" s="22" t="n">
        <v>0.127623614931007</v>
      </c>
      <c r="N16" s="22" t="n">
        <v>0.157643960583561</v>
      </c>
    </row>
    <row r="17">
      <c r="B17" s="18" t="s">
        <v>333</v>
      </c>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388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420</v>
      </c>
      <c r="D7" s="11" t="n">
        <v>189</v>
      </c>
      <c r="E7" s="11" t="n">
        <v>229</v>
      </c>
      <c r="F7" s="11"/>
      <c r="G7" s="11" t="n">
        <v>71</v>
      </c>
      <c r="H7" s="11" t="n">
        <v>179</v>
      </c>
      <c r="I7" s="11" t="n">
        <v>170</v>
      </c>
      <c r="J7" s="11"/>
      <c r="K7" s="11" t="n">
        <v>271</v>
      </c>
      <c r="L7" s="11" t="n">
        <v>80</v>
      </c>
      <c r="M7" s="11" t="n">
        <v>35</v>
      </c>
      <c r="N7" s="11" t="n">
        <v>31</v>
      </c>
    </row>
    <row r="8" ht="30" customHeight="1">
      <c r="B8" s="12" t="s">
        <v>20</v>
      </c>
      <c r="C8" s="12" t="n">
        <v>424</v>
      </c>
      <c r="D8" s="12" t="n">
        <v>224</v>
      </c>
      <c r="E8" s="12" t="n">
        <v>197</v>
      </c>
      <c r="F8" s="12"/>
      <c r="G8" s="12" t="n">
        <v>77</v>
      </c>
      <c r="H8" s="12" t="n">
        <v>169</v>
      </c>
      <c r="I8" s="12" t="n">
        <v>178</v>
      </c>
      <c r="J8" s="12"/>
      <c r="K8" s="12" t="n">
        <v>277</v>
      </c>
      <c r="L8" s="12" t="n">
        <v>78</v>
      </c>
      <c r="M8" s="12" t="n">
        <v>34</v>
      </c>
      <c r="N8" s="12" t="n">
        <v>32</v>
      </c>
    </row>
    <row r="9">
      <c r="B9" s="17" t="s">
        <v>63</v>
      </c>
      <c r="C9" s="16" t="n">
        <v>0</v>
      </c>
      <c r="D9" s="16" t="n">
        <v>0</v>
      </c>
      <c r="E9" s="16" t="n">
        <v>0</v>
      </c>
      <c r="F9" s="16"/>
      <c r="G9" s="16" t="n">
        <v>0</v>
      </c>
      <c r="H9" s="16" t="n">
        <v>0</v>
      </c>
      <c r="I9" s="16" t="n">
        <v>0</v>
      </c>
      <c r="J9" s="16"/>
      <c r="K9" s="16" t="n">
        <v>0</v>
      </c>
      <c r="L9" s="16" t="n">
        <v>0</v>
      </c>
      <c r="M9" s="16" t="n">
        <v>0</v>
      </c>
      <c r="N9" s="16" t="n">
        <v>0</v>
      </c>
    </row>
    <row r="10">
      <c r="B10" s="17" t="s">
        <v>52</v>
      </c>
      <c r="C10" s="16" t="n">
        <v>0.436961038388401</v>
      </c>
      <c r="D10" s="16" t="n">
        <v>0.380602530575828</v>
      </c>
      <c r="E10" s="16" t="n">
        <v>0.501369795573666</v>
      </c>
      <c r="F10" s="16"/>
      <c r="G10" s="16" t="n">
        <v>0.425391328485984</v>
      </c>
      <c r="H10" s="16" t="n">
        <v>0.482236261768628</v>
      </c>
      <c r="I10" s="16" t="n">
        <v>0.39908188394641</v>
      </c>
      <c r="J10" s="16"/>
      <c r="K10" s="16" t="n">
        <v>0.448444171152258</v>
      </c>
      <c r="L10" s="16" t="n">
        <v>0.415080506225211</v>
      </c>
      <c r="M10" s="16" t="n">
        <v>0.447720799005491</v>
      </c>
      <c r="N10" s="16" t="n">
        <v>0.421333457797396</v>
      </c>
    </row>
    <row r="11">
      <c r="B11" s="17" t="s">
        <v>53</v>
      </c>
      <c r="C11" s="16" t="n">
        <v>0</v>
      </c>
      <c r="D11" s="16" t="n">
        <v>0</v>
      </c>
      <c r="E11" s="16" t="n">
        <v>0</v>
      </c>
      <c r="F11" s="16"/>
      <c r="G11" s="16" t="n">
        <v>0</v>
      </c>
      <c r="H11" s="16" t="n">
        <v>0</v>
      </c>
      <c r="I11" s="16" t="n">
        <v>0</v>
      </c>
      <c r="J11" s="16"/>
      <c r="K11" s="16" t="n">
        <v>0</v>
      </c>
      <c r="L11" s="16" t="n">
        <v>0</v>
      </c>
      <c r="M11" s="16" t="n">
        <v>0</v>
      </c>
      <c r="N11" s="16" t="n">
        <v>0</v>
      </c>
    </row>
    <row r="12">
      <c r="B12" s="17" t="s">
        <v>382</v>
      </c>
      <c r="C12" s="16" t="n">
        <v>0</v>
      </c>
      <c r="D12" s="16" t="n">
        <v>0</v>
      </c>
      <c r="E12" s="16" t="n">
        <v>0</v>
      </c>
      <c r="F12" s="16"/>
      <c r="G12" s="16" t="n">
        <v>0</v>
      </c>
      <c r="H12" s="16" t="n">
        <v>0</v>
      </c>
      <c r="I12" s="16" t="n">
        <v>0</v>
      </c>
      <c r="J12" s="16"/>
      <c r="K12" s="16" t="n">
        <v>0</v>
      </c>
      <c r="L12" s="16" t="n">
        <v>0</v>
      </c>
      <c r="M12" s="16" t="n">
        <v>0</v>
      </c>
      <c r="N12" s="16" t="n">
        <v>0</v>
      </c>
    </row>
    <row r="13">
      <c r="B13" s="17" t="s">
        <v>383</v>
      </c>
      <c r="C13" s="16" t="n">
        <v>0</v>
      </c>
      <c r="D13" s="16" t="n">
        <v>0</v>
      </c>
      <c r="E13" s="16" t="n">
        <v>0</v>
      </c>
      <c r="F13" s="16"/>
      <c r="G13" s="16" t="n">
        <v>0</v>
      </c>
      <c r="H13" s="16" t="n">
        <v>0</v>
      </c>
      <c r="I13" s="16" t="n">
        <v>0</v>
      </c>
      <c r="J13" s="16"/>
      <c r="K13" s="16" t="n">
        <v>0</v>
      </c>
      <c r="L13" s="16" t="n">
        <v>0</v>
      </c>
      <c r="M13" s="16" t="n">
        <v>0</v>
      </c>
      <c r="N13" s="16" t="n">
        <v>0</v>
      </c>
    </row>
    <row r="14">
      <c r="B14" s="17" t="s">
        <v>384</v>
      </c>
      <c r="C14" s="16" t="n">
        <v>0.216350985492572</v>
      </c>
      <c r="D14" s="16" t="n">
        <v>0.249017404420903</v>
      </c>
      <c r="E14" s="16" t="n">
        <v>0.174663675118986</v>
      </c>
      <c r="F14" s="16"/>
      <c r="G14" s="16" t="n">
        <v>0.214654336935428</v>
      </c>
      <c r="H14" s="16" t="n">
        <v>0.190096378817208</v>
      </c>
      <c r="I14" s="16" t="n">
        <v>0.241926682104208</v>
      </c>
      <c r="J14" s="16"/>
      <c r="K14" s="16" t="n">
        <v>0.202465272002259</v>
      </c>
      <c r="L14" s="16" t="n">
        <v>0.265978401409532</v>
      </c>
      <c r="M14" s="16" t="n">
        <v>0.151566870308867</v>
      </c>
      <c r="N14" s="16" t="n">
        <v>0.268101193952685</v>
      </c>
    </row>
    <row r="15">
      <c r="B15" s="17" t="s">
        <v>385</v>
      </c>
      <c r="C15" s="16" t="n">
        <v>0.201564480121028</v>
      </c>
      <c r="D15" s="16" t="n">
        <v>0.216322186228664</v>
      </c>
      <c r="E15" s="16" t="n">
        <v>0.187233468144059</v>
      </c>
      <c r="F15" s="16"/>
      <c r="G15" s="16" t="n">
        <v>0.257986318631423</v>
      </c>
      <c r="H15" s="16" t="n">
        <v>0.144889314188347</v>
      </c>
      <c r="I15" s="16" t="n">
        <v>0.230970017420875</v>
      </c>
      <c r="J15" s="16"/>
      <c r="K15" s="16" t="n">
        <v>0.204798410608364</v>
      </c>
      <c r="L15" s="16" t="n">
        <v>0.227909490526949</v>
      </c>
      <c r="M15" s="16" t="n">
        <v>0.208036288365146</v>
      </c>
      <c r="N15" s="16" t="n">
        <v>0.122782983194247</v>
      </c>
    </row>
    <row r="16">
      <c r="B16" s="17" t="s">
        <v>74</v>
      </c>
      <c r="C16" s="22" t="n">
        <v>0.145123495997999</v>
      </c>
      <c r="D16" s="22" t="n">
        <v>0.154057878774605</v>
      </c>
      <c r="E16" s="22" t="n">
        <v>0.136733061163289</v>
      </c>
      <c r="F16" s="22"/>
      <c r="G16" s="22" t="n">
        <v>0.101968015947165</v>
      </c>
      <c r="H16" s="22" t="n">
        <v>0.182778045225817</v>
      </c>
      <c r="I16" s="22" t="n">
        <v>0.128021416528507</v>
      </c>
      <c r="J16" s="22"/>
      <c r="K16" s="22" t="n">
        <v>0.144292146237119</v>
      </c>
      <c r="L16" s="22" t="n">
        <v>0.0910316018383072</v>
      </c>
      <c r="M16" s="22" t="n">
        <v>0.192676042320496</v>
      </c>
      <c r="N16" s="22" t="n">
        <v>0.187782365055671</v>
      </c>
    </row>
    <row r="17">
      <c r="B17" s="18" t="s">
        <v>333</v>
      </c>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 min="8" max="8" width="20.71" hidden="0" customWidth="1"/>
    <col min="9" max="9" width="20.71" hidden="0" customWidth="1"/>
    <col min="10" max="10" width="20.71" hidden="0" customWidth="1"/>
    <col min="11" max="11" width="20.71" hidden="0" customWidth="1"/>
    <col min="12" max="12" width="20.71" hidden="0" customWidth="1"/>
    <col min="13" max="13" width="20.71" hidden="0" customWidth="1"/>
    <col min="14" max="14" width="20.71" hidden="0" customWidth="1"/>
    <col min="15" max="15" width="20.71" hidden="0" customWidth="1"/>
  </cols>
  <sheetData>
    <row r="2" ht="40" customHeight="1">
      <c r="D2" s="15" t="s">
        <v>396</v>
      </c>
    </row>
    <row r="6" ht="50" customHeight="1">
      <c r="B6" s="19" t="s">
        <v>15</v>
      </c>
      <c r="C6" s="19" t="s">
        <v>276</v>
      </c>
      <c r="D6" s="19" t="s">
        <v>278</v>
      </c>
      <c r="E6" s="19" t="s">
        <v>279</v>
      </c>
      <c r="F6" s="19" t="s">
        <v>389</v>
      </c>
      <c r="G6" s="19" t="s">
        <v>280</v>
      </c>
      <c r="H6" s="19" t="s">
        <v>281</v>
      </c>
      <c r="I6" s="19" t="s">
        <v>282</v>
      </c>
      <c r="J6" s="19" t="s">
        <v>283</v>
      </c>
      <c r="K6" s="19" t="s">
        <v>390</v>
      </c>
      <c r="L6" s="19" t="s">
        <v>285</v>
      </c>
      <c r="M6" s="19" t="s">
        <v>286</v>
      </c>
      <c r="N6" s="19" t="s">
        <v>287</v>
      </c>
    </row>
    <row r="7">
      <c r="B7" s="17" t="s">
        <v>391</v>
      </c>
      <c r="C7" s="16" t="n">
        <v>0.139594969910859</v>
      </c>
      <c r="D7" s="16" t="n">
        <v>0.140728560027683</v>
      </c>
      <c r="E7" s="16" t="n">
        <v>0.107632811514439</v>
      </c>
      <c r="F7" s="16" t="n">
        <v>0.120294381837678</v>
      </c>
      <c r="G7" s="16" t="n">
        <v>0.0932076731445044</v>
      </c>
      <c r="H7" s="16" t="n">
        <v>0.100412117982884</v>
      </c>
      <c r="I7" s="16" t="n">
        <v>0.125586283490459</v>
      </c>
      <c r="J7" s="16" t="n">
        <v>0.113728584000598</v>
      </c>
      <c r="K7" s="16" t="n">
        <v>0.19949813107397</v>
      </c>
      <c r="L7" s="16" t="n">
        <v>0.0714670986816527</v>
      </c>
      <c r="M7" s="16" t="n">
        <v>0.0963769199013246</v>
      </c>
      <c r="N7" s="16" t="n">
        <v>0.135204893727595</v>
      </c>
    </row>
    <row r="8">
      <c r="B8" s="17" t="s">
        <v>392</v>
      </c>
      <c r="C8" s="16" t="n">
        <v>0.207572158842616</v>
      </c>
      <c r="D8" s="16" t="n">
        <v>0.207987036959731</v>
      </c>
      <c r="E8" s="16" t="n">
        <v>0.200394480771895</v>
      </c>
      <c r="F8" s="16" t="n">
        <v>0.192793709690991</v>
      </c>
      <c r="G8" s="16" t="n">
        <v>0.123571547586111</v>
      </c>
      <c r="H8" s="16" t="n">
        <v>0.180109974468249</v>
      </c>
      <c r="I8" s="16" t="n">
        <v>0.184113991138306</v>
      </c>
      <c r="J8" s="16" t="n">
        <v>0.173281170678474</v>
      </c>
      <c r="K8" s="16" t="n">
        <v>0.244778417775685</v>
      </c>
      <c r="L8" s="16" t="n">
        <v>0.120343822158416</v>
      </c>
      <c r="M8" s="16" t="n">
        <v>0.138232288585118</v>
      </c>
      <c r="N8" s="16" t="n">
        <v>0.188354574306104</v>
      </c>
    </row>
    <row r="9">
      <c r="B9" s="17" t="s">
        <v>393</v>
      </c>
      <c r="C9" s="16" t="n">
        <v>0.295530400586893</v>
      </c>
      <c r="D9" s="16" t="n">
        <v>0.322834417791688</v>
      </c>
      <c r="E9" s="16" t="n">
        <v>0.345846065843023</v>
      </c>
      <c r="F9" s="16" t="n">
        <v>0.329198227029574</v>
      </c>
      <c r="G9" s="16" t="n">
        <v>0.210906688018729</v>
      </c>
      <c r="H9" s="16" t="n">
        <v>0.301806197890748</v>
      </c>
      <c r="I9" s="16" t="n">
        <v>0.332893771568809</v>
      </c>
      <c r="J9" s="16" t="n">
        <v>0.309607364465407</v>
      </c>
      <c r="K9" s="16" t="n">
        <v>0.29268049556617</v>
      </c>
      <c r="L9" s="16" t="n">
        <v>0.312794724260846</v>
      </c>
      <c r="M9" s="16" t="n">
        <v>0.306212051445298</v>
      </c>
      <c r="N9" s="16" t="n">
        <v>0.319039726430005</v>
      </c>
    </row>
    <row r="10">
      <c r="B10" s="17" t="s">
        <v>394</v>
      </c>
      <c r="C10" s="16" t="n">
        <v>0.155785601100565</v>
      </c>
      <c r="D10" s="16" t="n">
        <v>0.145381328479857</v>
      </c>
      <c r="E10" s="16" t="n">
        <v>0.147550088920907</v>
      </c>
      <c r="F10" s="16" t="n">
        <v>0.118145613614208</v>
      </c>
      <c r="G10" s="16" t="n">
        <v>0.240566301263642</v>
      </c>
      <c r="H10" s="16" t="n">
        <v>0.174284946433602</v>
      </c>
      <c r="I10" s="16" t="n">
        <v>0.149124696553766</v>
      </c>
      <c r="J10" s="16" t="n">
        <v>0.185402977548007</v>
      </c>
      <c r="K10" s="16" t="n">
        <v>0.110895284758173</v>
      </c>
      <c r="L10" s="16" t="n">
        <v>0.144738085502624</v>
      </c>
      <c r="M10" s="16" t="n">
        <v>0.172557117617843</v>
      </c>
      <c r="N10" s="16" t="n">
        <v>0.150261458414424</v>
      </c>
    </row>
    <row r="11">
      <c r="B11" s="17" t="s">
        <v>395</v>
      </c>
      <c r="C11" s="16" t="n">
        <v>0.078270633301669</v>
      </c>
      <c r="D11" s="16" t="n">
        <v>0.0606634317932889</v>
      </c>
      <c r="E11" s="16" t="n">
        <v>0.0493180773838714</v>
      </c>
      <c r="F11" s="16" t="n">
        <v>0.0566710047574323</v>
      </c>
      <c r="G11" s="16" t="n">
        <v>0.213870872687152</v>
      </c>
      <c r="H11" s="16" t="n">
        <v>0.10363813038866</v>
      </c>
      <c r="I11" s="16" t="n">
        <v>0.070296206114052</v>
      </c>
      <c r="J11" s="16" t="n">
        <v>0.105783515772096</v>
      </c>
      <c r="K11" s="16" t="n">
        <v>0.0478454195315832</v>
      </c>
      <c r="L11" s="16" t="n">
        <v>0.0768737029011883</v>
      </c>
      <c r="M11" s="16" t="n">
        <v>0.0864427482196989</v>
      </c>
      <c r="N11" s="16" t="n">
        <v>0.0871117197025345</v>
      </c>
    </row>
    <row r="12">
      <c r="B12" s="17" t="s">
        <v>74</v>
      </c>
      <c r="C12" s="16" t="n">
        <v>0.123246236257399</v>
      </c>
      <c r="D12" s="16" t="n">
        <v>0.122405224947752</v>
      </c>
      <c r="E12" s="16" t="n">
        <v>0.149258475565864</v>
      </c>
      <c r="F12" s="16" t="n">
        <v>0.182897063070117</v>
      </c>
      <c r="G12" s="16" t="n">
        <v>0.117876917299861</v>
      </c>
      <c r="H12" s="16" t="n">
        <v>0.139748632835857</v>
      </c>
      <c r="I12" s="16" t="n">
        <v>0.137985051134608</v>
      </c>
      <c r="J12" s="16" t="n">
        <v>0.112196387535418</v>
      </c>
      <c r="K12" s="16" t="n">
        <v>0.104302251294419</v>
      </c>
      <c r="L12" s="16" t="n">
        <v>0.273782566495273</v>
      </c>
      <c r="M12" s="16" t="n">
        <v>0.200178874230718</v>
      </c>
      <c r="N12" s="16" t="n">
        <v>0.120027627419337</v>
      </c>
    </row>
    <row r="13">
      <c r="B13" s="18"/>
      <c r="C13" s="18"/>
      <c r="D13" s="18"/>
      <c r="E13" s="18"/>
      <c r="F13" s="18"/>
      <c r="G13" s="18"/>
      <c r="H13" s="18"/>
      <c r="I13" s="18"/>
      <c r="J13" s="18"/>
      <c r="K13" s="18"/>
      <c r="L13" s="18"/>
      <c r="M13" s="18"/>
      <c r="N13" s="18"/>
    </row>
    <row r="14">
      <c r="B14" t="s">
        <v>42</v>
      </c>
    </row>
    <row r="15">
      <c r="B15" t="s">
        <v>43</v>
      </c>
    </row>
    <row r="19">
      <c r="B19" s="9" t="str">
        <f>=HYPERLINK("#'Contents'!A1", "Return to Contents")</f>
      </c>
    </row>
  </sheetData>
  <mergeCells count="1">
    <mergeCell ref="D2:O2"/>
  </mergeCells>
  <pageMargins left="0.7" right="0.7" top="0.75" bottom="0.75" header="0.3" footer="0.3"/>
  <pageSetup paperSize="9" orientation="portrait" horizontalDpi="300" verticalDpi="300" r:id="rId2"/>
  <drawing r:id="rId1"/>
</worksheet>
</file>

<file path=xl/worksheets/sheet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397</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391</v>
      </c>
      <c r="C9" s="16" t="n">
        <v>0.139594969910859</v>
      </c>
      <c r="D9" s="16" t="n">
        <v>0.157253369291579</v>
      </c>
      <c r="E9" s="16" t="n">
        <v>0.123282046655853</v>
      </c>
      <c r="F9" s="16"/>
      <c r="G9" s="16" t="n">
        <v>0.185234854592287</v>
      </c>
      <c r="H9" s="16" t="n">
        <v>0.128705628821032</v>
      </c>
      <c r="I9" s="16" t="n">
        <v>0.131699624091699</v>
      </c>
      <c r="J9" s="16"/>
      <c r="K9" s="16" t="n">
        <v>0.11871827395994</v>
      </c>
      <c r="L9" s="16" t="n">
        <v>0.167201058106529</v>
      </c>
      <c r="M9" s="16" t="n">
        <v>0.185415879540922</v>
      </c>
      <c r="N9" s="16" t="n">
        <v>0.165565036669772</v>
      </c>
    </row>
    <row r="10">
      <c r="B10" s="17" t="s">
        <v>392</v>
      </c>
      <c r="C10" s="16" t="n">
        <v>0.207572158842616</v>
      </c>
      <c r="D10" s="16" t="n">
        <v>0.214149702813933</v>
      </c>
      <c r="E10" s="16" t="n">
        <v>0.197626455487203</v>
      </c>
      <c r="F10" s="16"/>
      <c r="G10" s="16" t="n">
        <v>0.20826024227505</v>
      </c>
      <c r="H10" s="16" t="n">
        <v>0.207737062702822</v>
      </c>
      <c r="I10" s="16" t="n">
        <v>0.207146981041689</v>
      </c>
      <c r="J10" s="16"/>
      <c r="K10" s="16" t="n">
        <v>0.20644228818411</v>
      </c>
      <c r="L10" s="16" t="n">
        <v>0.223342302341151</v>
      </c>
      <c r="M10" s="16" t="n">
        <v>0.201605757476338</v>
      </c>
      <c r="N10" s="16" t="n">
        <v>0.1993653552374</v>
      </c>
    </row>
    <row r="11">
      <c r="B11" s="17" t="s">
        <v>393</v>
      </c>
      <c r="C11" s="16" t="n">
        <v>0.295530400586893</v>
      </c>
      <c r="D11" s="16" t="n">
        <v>0.275067374751361</v>
      </c>
      <c r="E11" s="16" t="n">
        <v>0.319771905887339</v>
      </c>
      <c r="F11" s="16"/>
      <c r="G11" s="16" t="n">
        <v>0.259717940849661</v>
      </c>
      <c r="H11" s="16" t="n">
        <v>0.289266808834489</v>
      </c>
      <c r="I11" s="16" t="n">
        <v>0.315501988586223</v>
      </c>
      <c r="J11" s="16"/>
      <c r="K11" s="16" t="n">
        <v>0.307932845174909</v>
      </c>
      <c r="L11" s="16" t="n">
        <v>0.271381928785212</v>
      </c>
      <c r="M11" s="16" t="n">
        <v>0.316719717795146</v>
      </c>
      <c r="N11" s="16" t="n">
        <v>0.241724614170556</v>
      </c>
    </row>
    <row r="12">
      <c r="B12" s="17" t="s">
        <v>394</v>
      </c>
      <c r="C12" s="16" t="n">
        <v>0.155785601100565</v>
      </c>
      <c r="D12" s="16" t="n">
        <v>0.16188476061504</v>
      </c>
      <c r="E12" s="16" t="n">
        <v>0.150836643582804</v>
      </c>
      <c r="F12" s="16"/>
      <c r="G12" s="16" t="n">
        <v>0.147849226922639</v>
      </c>
      <c r="H12" s="16" t="n">
        <v>0.162014130135061</v>
      </c>
      <c r="I12" s="16" t="n">
        <v>0.153125635182317</v>
      </c>
      <c r="J12" s="16"/>
      <c r="K12" s="16" t="n">
        <v>0.151065478597177</v>
      </c>
      <c r="L12" s="16" t="n">
        <v>0.170572049858788</v>
      </c>
      <c r="M12" s="16" t="n">
        <v>0.105493035416222</v>
      </c>
      <c r="N12" s="16" t="n">
        <v>0.235570591734024</v>
      </c>
    </row>
    <row r="13">
      <c r="B13" s="17" t="s">
        <v>395</v>
      </c>
      <c r="C13" s="16" t="n">
        <v>0.078270633301669</v>
      </c>
      <c r="D13" s="16" t="n">
        <v>0.0828501686029401</v>
      </c>
      <c r="E13" s="16" t="n">
        <v>0.072673976160893</v>
      </c>
      <c r="F13" s="16"/>
      <c r="G13" s="16" t="n">
        <v>0.0821933868206438</v>
      </c>
      <c r="H13" s="16" t="n">
        <v>0.0751775486081597</v>
      </c>
      <c r="I13" s="16" t="n">
        <v>0.0795988567046032</v>
      </c>
      <c r="J13" s="16"/>
      <c r="K13" s="16" t="n">
        <v>0.0838482522703778</v>
      </c>
      <c r="L13" s="16" t="n">
        <v>0.061616101278211</v>
      </c>
      <c r="M13" s="16" t="n">
        <v>0.084093818540571</v>
      </c>
      <c r="N13" s="16" t="n">
        <v>0.0462625106414794</v>
      </c>
    </row>
    <row r="14">
      <c r="B14" s="17" t="s">
        <v>74</v>
      </c>
      <c r="C14" s="22" t="n">
        <v>0.123246236257399</v>
      </c>
      <c r="D14" s="22" t="n">
        <v>0.108794623925147</v>
      </c>
      <c r="E14" s="22" t="n">
        <v>0.135808972225908</v>
      </c>
      <c r="F14" s="22"/>
      <c r="G14" s="22" t="n">
        <v>0.11674434853972</v>
      </c>
      <c r="H14" s="22" t="n">
        <v>0.137098820898436</v>
      </c>
      <c r="I14" s="22" t="n">
        <v>0.112926914393468</v>
      </c>
      <c r="J14" s="22"/>
      <c r="K14" s="22" t="n">
        <v>0.131992861813487</v>
      </c>
      <c r="L14" s="22" t="n">
        <v>0.105886559630108</v>
      </c>
      <c r="M14" s="22" t="n">
        <v>0.106671791230802</v>
      </c>
      <c r="N14" s="22" t="n">
        <v>0.111511891546769</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398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391</v>
      </c>
      <c r="C9" s="16" t="n">
        <v>0.140728560027683</v>
      </c>
      <c r="D9" s="16" t="n">
        <v>0.14621966949845</v>
      </c>
      <c r="E9" s="16" t="n">
        <v>0.134468380603198</v>
      </c>
      <c r="F9" s="16"/>
      <c r="G9" s="16" t="n">
        <v>0.133667916891971</v>
      </c>
      <c r="H9" s="16" t="n">
        <v>0.144571842535489</v>
      </c>
      <c r="I9" s="16" t="n">
        <v>0.139941752708743</v>
      </c>
      <c r="J9" s="16"/>
      <c r="K9" s="16" t="n">
        <v>0.134363798202589</v>
      </c>
      <c r="L9" s="16" t="n">
        <v>0.127780014663764</v>
      </c>
      <c r="M9" s="16" t="n">
        <v>0.168569565536741</v>
      </c>
      <c r="N9" s="16" t="n">
        <v>0.167489336005787</v>
      </c>
    </row>
    <row r="10">
      <c r="B10" s="17" t="s">
        <v>392</v>
      </c>
      <c r="C10" s="16" t="n">
        <v>0.207987036959731</v>
      </c>
      <c r="D10" s="16" t="n">
        <v>0.20986877347067</v>
      </c>
      <c r="E10" s="16" t="n">
        <v>0.207649251681212</v>
      </c>
      <c r="F10" s="16"/>
      <c r="G10" s="16" t="n">
        <v>0.247164975737521</v>
      </c>
      <c r="H10" s="16" t="n">
        <v>0.201930223235774</v>
      </c>
      <c r="I10" s="16" t="n">
        <v>0.198148111059756</v>
      </c>
      <c r="J10" s="16"/>
      <c r="K10" s="16" t="n">
        <v>0.203361115834882</v>
      </c>
      <c r="L10" s="16" t="n">
        <v>0.271769522461394</v>
      </c>
      <c r="M10" s="16" t="n">
        <v>0.156220877263677</v>
      </c>
      <c r="N10" s="16" t="n">
        <v>0.172722500927465</v>
      </c>
    </row>
    <row r="11">
      <c r="B11" s="17" t="s">
        <v>393</v>
      </c>
      <c r="C11" s="16" t="n">
        <v>0.322834417791688</v>
      </c>
      <c r="D11" s="16" t="n">
        <v>0.307523046469491</v>
      </c>
      <c r="E11" s="16" t="n">
        <v>0.336563083188296</v>
      </c>
      <c r="F11" s="16"/>
      <c r="G11" s="16" t="n">
        <v>0.262165045946825</v>
      </c>
      <c r="H11" s="16" t="n">
        <v>0.32887782080843</v>
      </c>
      <c r="I11" s="16" t="n">
        <v>0.341174058222718</v>
      </c>
      <c r="J11" s="16"/>
      <c r="K11" s="16" t="n">
        <v>0.320311503185134</v>
      </c>
      <c r="L11" s="16" t="n">
        <v>0.317529509597774</v>
      </c>
      <c r="M11" s="16" t="n">
        <v>0.350228529999104</v>
      </c>
      <c r="N11" s="16" t="n">
        <v>0.349073811311594</v>
      </c>
    </row>
    <row r="12">
      <c r="B12" s="17" t="s">
        <v>394</v>
      </c>
      <c r="C12" s="16" t="n">
        <v>0.145381328479857</v>
      </c>
      <c r="D12" s="16" t="n">
        <v>0.162946075164497</v>
      </c>
      <c r="E12" s="16" t="n">
        <v>0.128083562917882</v>
      </c>
      <c r="F12" s="16"/>
      <c r="G12" s="16" t="n">
        <v>0.15898910410406</v>
      </c>
      <c r="H12" s="16" t="n">
        <v>0.134781031893804</v>
      </c>
      <c r="I12" s="16" t="n">
        <v>0.149868454332113</v>
      </c>
      <c r="J12" s="16"/>
      <c r="K12" s="16" t="n">
        <v>0.155436806352479</v>
      </c>
      <c r="L12" s="16" t="n">
        <v>0.115025862403784</v>
      </c>
      <c r="M12" s="16" t="n">
        <v>0.136463984580884</v>
      </c>
      <c r="N12" s="16" t="n">
        <v>0.138091516547048</v>
      </c>
    </row>
    <row r="13">
      <c r="B13" s="17" t="s">
        <v>395</v>
      </c>
      <c r="C13" s="16" t="n">
        <v>0.0606634317932889</v>
      </c>
      <c r="D13" s="16" t="n">
        <v>0.0592047466935337</v>
      </c>
      <c r="E13" s="16" t="n">
        <v>0.0627233809613813</v>
      </c>
      <c r="F13" s="16"/>
      <c r="G13" s="16" t="n">
        <v>0.0640425773102242</v>
      </c>
      <c r="H13" s="16" t="n">
        <v>0.0530510967873531</v>
      </c>
      <c r="I13" s="16" t="n">
        <v>0.0664106958248748</v>
      </c>
      <c r="J13" s="16"/>
      <c r="K13" s="16" t="n">
        <v>0.0603361468537402</v>
      </c>
      <c r="L13" s="16" t="n">
        <v>0.0444504635263384</v>
      </c>
      <c r="M13" s="16" t="n">
        <v>0.0800214301449624</v>
      </c>
      <c r="N13" s="16" t="n">
        <v>0.0612831693908414</v>
      </c>
    </row>
    <row r="14">
      <c r="B14" s="17" t="s">
        <v>74</v>
      </c>
      <c r="C14" s="22" t="n">
        <v>0.122405224947752</v>
      </c>
      <c r="D14" s="22" t="n">
        <v>0.114237688703359</v>
      </c>
      <c r="E14" s="22" t="n">
        <v>0.130512340648032</v>
      </c>
      <c r="F14" s="22"/>
      <c r="G14" s="22" t="n">
        <v>0.133970380009399</v>
      </c>
      <c r="H14" s="22" t="n">
        <v>0.136787984739149</v>
      </c>
      <c r="I14" s="22" t="n">
        <v>0.104456927851795</v>
      </c>
      <c r="J14" s="22"/>
      <c r="K14" s="22" t="n">
        <v>0.126190629571176</v>
      </c>
      <c r="L14" s="22" t="n">
        <v>0.123444627346946</v>
      </c>
      <c r="M14" s="22" t="n">
        <v>0.108495612474632</v>
      </c>
      <c r="N14" s="22" t="n">
        <v>0.111339665817265</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399</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391</v>
      </c>
      <c r="C9" s="16" t="n">
        <v>0.107632811514439</v>
      </c>
      <c r="D9" s="16" t="n">
        <v>0.123242481964229</v>
      </c>
      <c r="E9" s="16" t="n">
        <v>0.0934266501343137</v>
      </c>
      <c r="F9" s="16"/>
      <c r="G9" s="16" t="n">
        <v>0.117382696605298</v>
      </c>
      <c r="H9" s="16" t="n">
        <v>0.106696471469787</v>
      </c>
      <c r="I9" s="16" t="n">
        <v>0.104653098638225</v>
      </c>
      <c r="J9" s="16"/>
      <c r="K9" s="16" t="n">
        <v>0.0763775086802512</v>
      </c>
      <c r="L9" s="16" t="n">
        <v>0.136873963213965</v>
      </c>
      <c r="M9" s="16" t="n">
        <v>0.18004878752565</v>
      </c>
      <c r="N9" s="16" t="n">
        <v>0.16797923214237</v>
      </c>
    </row>
    <row r="10">
      <c r="B10" s="17" t="s">
        <v>392</v>
      </c>
      <c r="C10" s="16" t="n">
        <v>0.200394480771895</v>
      </c>
      <c r="D10" s="16" t="n">
        <v>0.199237075461414</v>
      </c>
      <c r="E10" s="16" t="n">
        <v>0.203898072185586</v>
      </c>
      <c r="F10" s="16"/>
      <c r="G10" s="16" t="n">
        <v>0.173659781889495</v>
      </c>
      <c r="H10" s="16" t="n">
        <v>0.205512692165226</v>
      </c>
      <c r="I10" s="16" t="n">
        <v>0.206192033293226</v>
      </c>
      <c r="J10" s="16"/>
      <c r="K10" s="16" t="n">
        <v>0.20242759216282</v>
      </c>
      <c r="L10" s="16" t="n">
        <v>0.213797682442169</v>
      </c>
      <c r="M10" s="16" t="n">
        <v>0.180393742667096</v>
      </c>
      <c r="N10" s="16" t="n">
        <v>0.206711077977529</v>
      </c>
    </row>
    <row r="11">
      <c r="B11" s="17" t="s">
        <v>393</v>
      </c>
      <c r="C11" s="16" t="n">
        <v>0.345846065843023</v>
      </c>
      <c r="D11" s="16" t="n">
        <v>0.339696622935905</v>
      </c>
      <c r="E11" s="16" t="n">
        <v>0.351985134106922</v>
      </c>
      <c r="F11" s="16"/>
      <c r="G11" s="16" t="n">
        <v>0.308181545432366</v>
      </c>
      <c r="H11" s="16" t="n">
        <v>0.349943919483738</v>
      </c>
      <c r="I11" s="16" t="n">
        <v>0.356909708153206</v>
      </c>
      <c r="J11" s="16"/>
      <c r="K11" s="16" t="n">
        <v>0.363339104264249</v>
      </c>
      <c r="L11" s="16" t="n">
        <v>0.322474827391894</v>
      </c>
      <c r="M11" s="16" t="n">
        <v>0.351634824404731</v>
      </c>
      <c r="N11" s="16" t="n">
        <v>0.291071443440443</v>
      </c>
    </row>
    <row r="12">
      <c r="B12" s="17" t="s">
        <v>394</v>
      </c>
      <c r="C12" s="16" t="n">
        <v>0.147550088920907</v>
      </c>
      <c r="D12" s="16" t="n">
        <v>0.148020388743192</v>
      </c>
      <c r="E12" s="16" t="n">
        <v>0.147065831074361</v>
      </c>
      <c r="F12" s="16"/>
      <c r="G12" s="16" t="n">
        <v>0.168049444249537</v>
      </c>
      <c r="H12" s="16" t="n">
        <v>0.139781254115641</v>
      </c>
      <c r="I12" s="16" t="n">
        <v>0.146681163797556</v>
      </c>
      <c r="J12" s="16"/>
      <c r="K12" s="16" t="n">
        <v>0.146283817390447</v>
      </c>
      <c r="L12" s="16" t="n">
        <v>0.174917485707918</v>
      </c>
      <c r="M12" s="16" t="n">
        <v>0.0861026796477005</v>
      </c>
      <c r="N12" s="16" t="n">
        <v>0.159653114781568</v>
      </c>
    </row>
    <row r="13">
      <c r="B13" s="17" t="s">
        <v>395</v>
      </c>
      <c r="C13" s="16" t="n">
        <v>0.0493180773838714</v>
      </c>
      <c r="D13" s="16" t="n">
        <v>0.0496984760930566</v>
      </c>
      <c r="E13" s="16" t="n">
        <v>0.0493327930286108</v>
      </c>
      <c r="F13" s="16"/>
      <c r="G13" s="16" t="n">
        <v>0.0586147287937679</v>
      </c>
      <c r="H13" s="16" t="n">
        <v>0.0456883635197409</v>
      </c>
      <c r="I13" s="16" t="n">
        <v>0.049023066109355</v>
      </c>
      <c r="J13" s="16"/>
      <c r="K13" s="16" t="n">
        <v>0.048445004131891</v>
      </c>
      <c r="L13" s="16" t="n">
        <v>0.0535757601078423</v>
      </c>
      <c r="M13" s="16" t="n">
        <v>0.0593195190888682</v>
      </c>
      <c r="N13" s="16" t="n">
        <v>0.0338290964621029</v>
      </c>
    </row>
    <row r="14">
      <c r="B14" s="17" t="s">
        <v>74</v>
      </c>
      <c r="C14" s="22" t="n">
        <v>0.149258475565864</v>
      </c>
      <c r="D14" s="22" t="n">
        <v>0.140104954802203</v>
      </c>
      <c r="E14" s="22" t="n">
        <v>0.154291519470207</v>
      </c>
      <c r="F14" s="22"/>
      <c r="G14" s="22" t="n">
        <v>0.174111803029536</v>
      </c>
      <c r="H14" s="22" t="n">
        <v>0.152377299245867</v>
      </c>
      <c r="I14" s="22" t="n">
        <v>0.136540930008431</v>
      </c>
      <c r="J14" s="22"/>
      <c r="K14" s="22" t="n">
        <v>0.163126973370341</v>
      </c>
      <c r="L14" s="22" t="n">
        <v>0.0983602811362113</v>
      </c>
      <c r="M14" s="22" t="n">
        <v>0.142500446665955</v>
      </c>
      <c r="N14" s="22" t="n">
        <v>0.140756035195986</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400</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391</v>
      </c>
      <c r="C9" s="16" t="n">
        <v>0.120294381837678</v>
      </c>
      <c r="D9" s="16" t="n">
        <v>0.137506538677353</v>
      </c>
      <c r="E9" s="16" t="n">
        <v>0.105350671360931</v>
      </c>
      <c r="F9" s="16"/>
      <c r="G9" s="16" t="n">
        <v>0.129104140422107</v>
      </c>
      <c r="H9" s="16" t="n">
        <v>0.130936753489226</v>
      </c>
      <c r="I9" s="16" t="n">
        <v>0.106914102372728</v>
      </c>
      <c r="J9" s="16"/>
      <c r="K9" s="16" t="n">
        <v>0.109386580552208</v>
      </c>
      <c r="L9" s="16" t="n">
        <v>0.128776523498898</v>
      </c>
      <c r="M9" s="16" t="n">
        <v>0.152934937169909</v>
      </c>
      <c r="N9" s="16" t="n">
        <v>0.134952780570231</v>
      </c>
    </row>
    <row r="10">
      <c r="B10" s="17" t="s">
        <v>392</v>
      </c>
      <c r="C10" s="16" t="n">
        <v>0.192793709690991</v>
      </c>
      <c r="D10" s="16" t="n">
        <v>0.202189761873381</v>
      </c>
      <c r="E10" s="16" t="n">
        <v>0.184518762280982</v>
      </c>
      <c r="F10" s="16"/>
      <c r="G10" s="16" t="n">
        <v>0.200473563786533</v>
      </c>
      <c r="H10" s="16" t="n">
        <v>0.196083958849156</v>
      </c>
      <c r="I10" s="16" t="n">
        <v>0.186699504597641</v>
      </c>
      <c r="J10" s="16"/>
      <c r="K10" s="16" t="n">
        <v>0.185907502097402</v>
      </c>
      <c r="L10" s="16" t="n">
        <v>0.21703957607719</v>
      </c>
      <c r="M10" s="16" t="n">
        <v>0.224006024108321</v>
      </c>
      <c r="N10" s="16" t="n">
        <v>0.167621549724547</v>
      </c>
    </row>
    <row r="11">
      <c r="B11" s="17" t="s">
        <v>393</v>
      </c>
      <c r="C11" s="16" t="n">
        <v>0.329198227029574</v>
      </c>
      <c r="D11" s="16" t="n">
        <v>0.313413350250638</v>
      </c>
      <c r="E11" s="16" t="n">
        <v>0.342311720188702</v>
      </c>
      <c r="F11" s="16"/>
      <c r="G11" s="16" t="n">
        <v>0.285789010393319</v>
      </c>
      <c r="H11" s="16" t="n">
        <v>0.317642536468602</v>
      </c>
      <c r="I11" s="16" t="n">
        <v>0.357093555893206</v>
      </c>
      <c r="J11" s="16"/>
      <c r="K11" s="16" t="n">
        <v>0.332492420096757</v>
      </c>
      <c r="L11" s="16" t="n">
        <v>0.315215081748441</v>
      </c>
      <c r="M11" s="16" t="n">
        <v>0.319555841143309</v>
      </c>
      <c r="N11" s="16" t="n">
        <v>0.349009394235592</v>
      </c>
    </row>
    <row r="12">
      <c r="B12" s="17" t="s">
        <v>394</v>
      </c>
      <c r="C12" s="16" t="n">
        <v>0.118145613614208</v>
      </c>
      <c r="D12" s="16" t="n">
        <v>0.118893620870561</v>
      </c>
      <c r="E12" s="16" t="n">
        <v>0.119580060869958</v>
      </c>
      <c r="F12" s="16"/>
      <c r="G12" s="16" t="n">
        <v>0.115684519097073</v>
      </c>
      <c r="H12" s="16" t="n">
        <v>0.115046756107118</v>
      </c>
      <c r="I12" s="16" t="n">
        <v>0.122000566813886</v>
      </c>
      <c r="J12" s="16"/>
      <c r="K12" s="16" t="n">
        <v>0.130766084171147</v>
      </c>
      <c r="L12" s="16" t="n">
        <v>0.113262792767631</v>
      </c>
      <c r="M12" s="16" t="n">
        <v>0.0813793256565184</v>
      </c>
      <c r="N12" s="16" t="n">
        <v>0.091594590407718</v>
      </c>
    </row>
    <row r="13">
      <c r="B13" s="17" t="s">
        <v>395</v>
      </c>
      <c r="C13" s="16" t="n">
        <v>0.0566710047574323</v>
      </c>
      <c r="D13" s="16" t="n">
        <v>0.0465160497025163</v>
      </c>
      <c r="E13" s="16" t="n">
        <v>0.0671997774682396</v>
      </c>
      <c r="F13" s="16"/>
      <c r="G13" s="16" t="n">
        <v>0.0438295383213449</v>
      </c>
      <c r="H13" s="16" t="n">
        <v>0.0616770991525745</v>
      </c>
      <c r="I13" s="16" t="n">
        <v>0.0570856022912245</v>
      </c>
      <c r="J13" s="16"/>
      <c r="K13" s="16" t="n">
        <v>0.0509340851386542</v>
      </c>
      <c r="L13" s="16" t="n">
        <v>0.0483266253274291</v>
      </c>
      <c r="M13" s="16" t="n">
        <v>0.0690283322863388</v>
      </c>
      <c r="N13" s="16" t="n">
        <v>0.0952317541322021</v>
      </c>
    </row>
    <row r="14">
      <c r="B14" s="17" t="s">
        <v>74</v>
      </c>
      <c r="C14" s="22" t="n">
        <v>0.182897063070117</v>
      </c>
      <c r="D14" s="22" t="n">
        <v>0.181480678625551</v>
      </c>
      <c r="E14" s="22" t="n">
        <v>0.181039007831188</v>
      </c>
      <c r="F14" s="22"/>
      <c r="G14" s="22" t="n">
        <v>0.225119227979624</v>
      </c>
      <c r="H14" s="22" t="n">
        <v>0.178612895933323</v>
      </c>
      <c r="I14" s="22" t="n">
        <v>0.170206668031315</v>
      </c>
      <c r="J14" s="22"/>
      <c r="K14" s="22" t="n">
        <v>0.190513327943832</v>
      </c>
      <c r="L14" s="22" t="n">
        <v>0.177379400580411</v>
      </c>
      <c r="M14" s="22" t="n">
        <v>0.153095539635604</v>
      </c>
      <c r="N14" s="22" t="n">
        <v>0.16158993092971</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401</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391</v>
      </c>
      <c r="C9" s="16" t="n">
        <v>0.0932076731445044</v>
      </c>
      <c r="D9" s="16" t="n">
        <v>0.104922513797461</v>
      </c>
      <c r="E9" s="16" t="n">
        <v>0.0828332842485471</v>
      </c>
      <c r="F9" s="16"/>
      <c r="G9" s="16" t="n">
        <v>0.112816157229088</v>
      </c>
      <c r="H9" s="16" t="n">
        <v>0.0817498833649879</v>
      </c>
      <c r="I9" s="16" t="n">
        <v>0.0961225051611568</v>
      </c>
      <c r="J9" s="16"/>
      <c r="K9" s="16" t="n">
        <v>0.0747332373325261</v>
      </c>
      <c r="L9" s="16" t="n">
        <v>0.101158105564403</v>
      </c>
      <c r="M9" s="16" t="n">
        <v>0.170467291787375</v>
      </c>
      <c r="N9" s="16" t="n">
        <v>0.125446334152656</v>
      </c>
    </row>
    <row r="10">
      <c r="B10" s="17" t="s">
        <v>392</v>
      </c>
      <c r="C10" s="16" t="n">
        <v>0.123571547586111</v>
      </c>
      <c r="D10" s="16" t="n">
        <v>0.118767433715459</v>
      </c>
      <c r="E10" s="16" t="n">
        <v>0.128871560624856</v>
      </c>
      <c r="F10" s="16"/>
      <c r="G10" s="16" t="n">
        <v>0.0901051014488029</v>
      </c>
      <c r="H10" s="16" t="n">
        <v>0.129474820443386</v>
      </c>
      <c r="I10" s="16" t="n">
        <v>0.131297508915837</v>
      </c>
      <c r="J10" s="16"/>
      <c r="K10" s="16" t="n">
        <v>0.117767542176947</v>
      </c>
      <c r="L10" s="16" t="n">
        <v>0.140654130821082</v>
      </c>
      <c r="M10" s="16" t="n">
        <v>0.152570305522341</v>
      </c>
      <c r="N10" s="16" t="n">
        <v>0.111591629669406</v>
      </c>
    </row>
    <row r="11">
      <c r="B11" s="17" t="s">
        <v>393</v>
      </c>
      <c r="C11" s="16" t="n">
        <v>0.210906688018729</v>
      </c>
      <c r="D11" s="16" t="n">
        <v>0.220097897559736</v>
      </c>
      <c r="E11" s="16" t="n">
        <v>0.206183067280415</v>
      </c>
      <c r="F11" s="16"/>
      <c r="G11" s="16" t="n">
        <v>0.196372455341813</v>
      </c>
      <c r="H11" s="16" t="n">
        <v>0.224086842030302</v>
      </c>
      <c r="I11" s="16" t="n">
        <v>0.204385388343968</v>
      </c>
      <c r="J11" s="16"/>
      <c r="K11" s="16" t="n">
        <v>0.187598611038078</v>
      </c>
      <c r="L11" s="16" t="n">
        <v>0.275724549875478</v>
      </c>
      <c r="M11" s="16" t="n">
        <v>0.239091876130518</v>
      </c>
      <c r="N11" s="16" t="n">
        <v>0.216703389099134</v>
      </c>
    </row>
    <row r="12">
      <c r="B12" s="17" t="s">
        <v>394</v>
      </c>
      <c r="C12" s="16" t="n">
        <v>0.240566301263642</v>
      </c>
      <c r="D12" s="16" t="n">
        <v>0.2292428294491</v>
      </c>
      <c r="E12" s="16" t="n">
        <v>0.252561967219038</v>
      </c>
      <c r="F12" s="16"/>
      <c r="G12" s="16" t="n">
        <v>0.248056364999625</v>
      </c>
      <c r="H12" s="16" t="n">
        <v>0.224872097744789</v>
      </c>
      <c r="I12" s="16" t="n">
        <v>0.252208624236468</v>
      </c>
      <c r="J12" s="16"/>
      <c r="K12" s="16" t="n">
        <v>0.261351984055778</v>
      </c>
      <c r="L12" s="16" t="n">
        <v>0.225494754541657</v>
      </c>
      <c r="M12" s="16" t="n">
        <v>0.188724854991659</v>
      </c>
      <c r="N12" s="16" t="n">
        <v>0.181297993527675</v>
      </c>
    </row>
    <row r="13">
      <c r="B13" s="17" t="s">
        <v>395</v>
      </c>
      <c r="C13" s="16" t="n">
        <v>0.213870872687152</v>
      </c>
      <c r="D13" s="16" t="n">
        <v>0.20920192444921</v>
      </c>
      <c r="E13" s="16" t="n">
        <v>0.212763564293513</v>
      </c>
      <c r="F13" s="16"/>
      <c r="G13" s="16" t="n">
        <v>0.24481633458287</v>
      </c>
      <c r="H13" s="16" t="n">
        <v>0.211300588327727</v>
      </c>
      <c r="I13" s="16" t="n">
        <v>0.204039859632122</v>
      </c>
      <c r="J13" s="16"/>
      <c r="K13" s="16" t="n">
        <v>0.237030102576562</v>
      </c>
      <c r="L13" s="16" t="n">
        <v>0.160266428453347</v>
      </c>
      <c r="M13" s="16" t="n">
        <v>0.161135526514107</v>
      </c>
      <c r="N13" s="16" t="n">
        <v>0.211277761889652</v>
      </c>
    </row>
    <row r="14">
      <c r="B14" s="17" t="s">
        <v>74</v>
      </c>
      <c r="C14" s="22" t="n">
        <v>0.117876917299861</v>
      </c>
      <c r="D14" s="22" t="n">
        <v>0.117767401029032</v>
      </c>
      <c r="E14" s="22" t="n">
        <v>0.11678655633363</v>
      </c>
      <c r="F14" s="22"/>
      <c r="G14" s="22" t="n">
        <v>0.107833586397802</v>
      </c>
      <c r="H14" s="22" t="n">
        <v>0.128515768088808</v>
      </c>
      <c r="I14" s="22" t="n">
        <v>0.111946113710449</v>
      </c>
      <c r="J14" s="22"/>
      <c r="K14" s="22" t="n">
        <v>0.121518522820108</v>
      </c>
      <c r="L14" s="22" t="n">
        <v>0.096702030744032</v>
      </c>
      <c r="M14" s="22" t="n">
        <v>0.0880101450540005</v>
      </c>
      <c r="N14" s="22" t="n">
        <v>0.153682891661477</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122</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0.474250865504206</v>
      </c>
      <c r="D9" s="16" t="n">
        <v>0.446144172101255</v>
      </c>
      <c r="E9" s="16" t="n">
        <v>0.499815080525892</v>
      </c>
      <c r="F9" s="16"/>
      <c r="G9" s="16" t="n">
        <v>0.445055715296411</v>
      </c>
      <c r="H9" s="16" t="n">
        <v>0.439589310004473</v>
      </c>
      <c r="I9" s="16" t="n">
        <v>0.518028009247842</v>
      </c>
      <c r="J9" s="16"/>
      <c r="K9" s="16" t="n">
        <v>0.450715139893459</v>
      </c>
      <c r="L9" s="16" t="n">
        <v>0.4982909252816</v>
      </c>
      <c r="M9" s="16" t="n">
        <v>0.584346407016837</v>
      </c>
      <c r="N9" s="16" t="n">
        <v>0.464130545979419</v>
      </c>
    </row>
    <row r="10">
      <c r="B10" s="17" t="s">
        <v>113</v>
      </c>
      <c r="C10" s="16" t="n">
        <v>0.435454332693648</v>
      </c>
      <c r="D10" s="16" t="n">
        <v>0.450857126963885</v>
      </c>
      <c r="E10" s="16" t="n">
        <v>0.423390521784586</v>
      </c>
      <c r="F10" s="16"/>
      <c r="G10" s="16" t="n">
        <v>0.461760736001439</v>
      </c>
      <c r="H10" s="16" t="n">
        <v>0.462874885599171</v>
      </c>
      <c r="I10" s="16" t="n">
        <v>0.399554557452712</v>
      </c>
      <c r="J10" s="16"/>
      <c r="K10" s="16" t="n">
        <v>0.464213091620998</v>
      </c>
      <c r="L10" s="16" t="n">
        <v>0.395375491431339</v>
      </c>
      <c r="M10" s="16" t="n">
        <v>0.365943358672951</v>
      </c>
      <c r="N10" s="16" t="n">
        <v>0.402483648519496</v>
      </c>
    </row>
    <row r="11">
      <c r="B11" s="17" t="s">
        <v>114</v>
      </c>
      <c r="C11" s="16" t="n">
        <v>0.0508399108765007</v>
      </c>
      <c r="D11" s="16" t="n">
        <v>0.0479903256887637</v>
      </c>
      <c r="E11" s="16" t="n">
        <v>0.0518575524546298</v>
      </c>
      <c r="F11" s="16"/>
      <c r="G11" s="16" t="n">
        <v>0.0476692206573866</v>
      </c>
      <c r="H11" s="16" t="n">
        <v>0.0530135956963528</v>
      </c>
      <c r="I11" s="16" t="n">
        <v>0.050069986981101</v>
      </c>
      <c r="J11" s="16"/>
      <c r="K11" s="16" t="n">
        <v>0.0540143333686162</v>
      </c>
      <c r="L11" s="16" t="n">
        <v>0.0439336379039833</v>
      </c>
      <c r="M11" s="16" t="n">
        <v>0.0153274570615272</v>
      </c>
      <c r="N11" s="16" t="n">
        <v>0.0721811325632592</v>
      </c>
    </row>
    <row r="12">
      <c r="B12" s="17" t="s">
        <v>115</v>
      </c>
      <c r="C12" s="16" t="n">
        <v>0.0199031176922172</v>
      </c>
      <c r="D12" s="16" t="n">
        <v>0.0241103124648563</v>
      </c>
      <c r="E12" s="16" t="n">
        <v>0.01621446095086</v>
      </c>
      <c r="F12" s="16"/>
      <c r="G12" s="16" t="n">
        <v>0.0156715101488602</v>
      </c>
      <c r="H12" s="16" t="n">
        <v>0.0223915507033635</v>
      </c>
      <c r="I12" s="16" t="n">
        <v>0.0192593970586035</v>
      </c>
      <c r="J12" s="16"/>
      <c r="K12" s="16" t="n">
        <v>0.0160327877341432</v>
      </c>
      <c r="L12" s="16" t="n">
        <v>0.0269311536815021</v>
      </c>
      <c r="M12" s="16" t="n">
        <v>0.029357198215841</v>
      </c>
      <c r="N12" s="16" t="n">
        <v>0.0256025920433163</v>
      </c>
    </row>
    <row r="13">
      <c r="B13" s="17" t="s">
        <v>74</v>
      </c>
      <c r="C13" s="16" t="n">
        <v>0.0195517732334289</v>
      </c>
      <c r="D13" s="16" t="n">
        <v>0.0308980627812401</v>
      </c>
      <c r="E13" s="16" t="n">
        <v>0.00872238428403172</v>
      </c>
      <c r="F13" s="16"/>
      <c r="G13" s="16" t="n">
        <v>0.0298428178959034</v>
      </c>
      <c r="H13" s="16" t="n">
        <v>0.0221306579966397</v>
      </c>
      <c r="I13" s="16" t="n">
        <v>0.0130880492597407</v>
      </c>
      <c r="J13" s="16"/>
      <c r="K13" s="16" t="n">
        <v>0.0150246473827836</v>
      </c>
      <c r="L13" s="16" t="n">
        <v>0.0354687917015747</v>
      </c>
      <c r="M13" s="16" t="n">
        <v>0.00502557903284369</v>
      </c>
      <c r="N13" s="16" t="n">
        <v>0.0356020808945094</v>
      </c>
    </row>
    <row r="14">
      <c r="B14" s="17" t="s">
        <v>116</v>
      </c>
      <c r="C14" s="23" t="n">
        <v>0.909705198197853</v>
      </c>
      <c r="D14" s="23" t="n">
        <v>0.89700129906514</v>
      </c>
      <c r="E14" s="23" t="n">
        <v>0.923205602310479</v>
      </c>
      <c r="F14" s="23"/>
      <c r="G14" s="23" t="n">
        <v>0.90681645129785</v>
      </c>
      <c r="H14" s="23" t="n">
        <v>0.902464195603644</v>
      </c>
      <c r="I14" s="23" t="n">
        <v>0.917582566700555</v>
      </c>
      <c r="J14" s="23"/>
      <c r="K14" s="23" t="n">
        <v>0.914928231514457</v>
      </c>
      <c r="L14" s="23" t="n">
        <v>0.89366641671294</v>
      </c>
      <c r="M14" s="23" t="n">
        <v>0.950289765689788</v>
      </c>
      <c r="N14" s="23" t="n">
        <v>0.866614194498915</v>
      </c>
    </row>
    <row r="15">
      <c r="B15" s="17" t="s">
        <v>117</v>
      </c>
      <c r="C15" s="23" t="n">
        <v>0.0707430285687179</v>
      </c>
      <c r="D15" s="23" t="n">
        <v>0.0721006381536199</v>
      </c>
      <c r="E15" s="23" t="n">
        <v>0.0680720134054897</v>
      </c>
      <c r="F15" s="23"/>
      <c r="G15" s="23" t="n">
        <v>0.0633407308062468</v>
      </c>
      <c r="H15" s="23" t="n">
        <v>0.0754051463997163</v>
      </c>
      <c r="I15" s="23" t="n">
        <v>0.0693293840397045</v>
      </c>
      <c r="J15" s="23"/>
      <c r="K15" s="23" t="n">
        <v>0.0700471211027594</v>
      </c>
      <c r="L15" s="23" t="n">
        <v>0.0708647915854854</v>
      </c>
      <c r="M15" s="23" t="n">
        <v>0.0446846552773682</v>
      </c>
      <c r="N15" s="23" t="n">
        <v>0.0977837246065755</v>
      </c>
    </row>
    <row r="16">
      <c r="B16" s="17" t="s">
        <v>118</v>
      </c>
      <c r="C16" s="24" t="n">
        <v>0.838962169629135</v>
      </c>
      <c r="D16" s="24" t="n">
        <v>0.82490066091152</v>
      </c>
      <c r="E16" s="24" t="n">
        <v>0.855133588904989</v>
      </c>
      <c r="F16" s="24"/>
      <c r="G16" s="24" t="n">
        <v>0.843475720491603</v>
      </c>
      <c r="H16" s="24" t="n">
        <v>0.827059049203928</v>
      </c>
      <c r="I16" s="24" t="n">
        <v>0.84825318266085</v>
      </c>
      <c r="J16" s="24"/>
      <c r="K16" s="24" t="n">
        <v>0.844881110411698</v>
      </c>
      <c r="L16" s="24" t="n">
        <v>0.822801625127454</v>
      </c>
      <c r="M16" s="24" t="n">
        <v>0.90560511041242</v>
      </c>
      <c r="N16" s="24" t="n">
        <v>0.76883046989234</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402</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391</v>
      </c>
      <c r="C9" s="16" t="n">
        <v>0.100412117982884</v>
      </c>
      <c r="D9" s="16" t="n">
        <v>0.11185753260125</v>
      </c>
      <c r="E9" s="16" t="n">
        <v>0.0901793422823865</v>
      </c>
      <c r="F9" s="16"/>
      <c r="G9" s="16" t="n">
        <v>0.109269662434649</v>
      </c>
      <c r="H9" s="16" t="n">
        <v>0.0954330210212544</v>
      </c>
      <c r="I9" s="16" t="n">
        <v>0.101545890737902</v>
      </c>
      <c r="J9" s="16"/>
      <c r="K9" s="16" t="n">
        <v>0.0742419916841437</v>
      </c>
      <c r="L9" s="16" t="n">
        <v>0.136483438911531</v>
      </c>
      <c r="M9" s="16" t="n">
        <v>0.139886840911725</v>
      </c>
      <c r="N9" s="16" t="n">
        <v>0.167679470067081</v>
      </c>
    </row>
    <row r="10">
      <c r="B10" s="17" t="s">
        <v>392</v>
      </c>
      <c r="C10" s="16" t="n">
        <v>0.180109974468249</v>
      </c>
      <c r="D10" s="16" t="n">
        <v>0.17345040837203</v>
      </c>
      <c r="E10" s="16" t="n">
        <v>0.187853692389552</v>
      </c>
      <c r="F10" s="16"/>
      <c r="G10" s="16" t="n">
        <v>0.174064486384391</v>
      </c>
      <c r="H10" s="16" t="n">
        <v>0.193969059320852</v>
      </c>
      <c r="I10" s="16" t="n">
        <v>0.169604346128486</v>
      </c>
      <c r="J10" s="16"/>
      <c r="K10" s="16" t="n">
        <v>0.185897984168679</v>
      </c>
      <c r="L10" s="16" t="n">
        <v>0.185701947787484</v>
      </c>
      <c r="M10" s="16" t="n">
        <v>0.187216979083457</v>
      </c>
      <c r="N10" s="16" t="n">
        <v>0.117055325929491</v>
      </c>
    </row>
    <row r="11">
      <c r="B11" s="17" t="s">
        <v>393</v>
      </c>
      <c r="C11" s="16" t="n">
        <v>0.301806197890748</v>
      </c>
      <c r="D11" s="16" t="n">
        <v>0.3019315987817</v>
      </c>
      <c r="E11" s="16" t="n">
        <v>0.303688462311979</v>
      </c>
      <c r="F11" s="16"/>
      <c r="G11" s="16" t="n">
        <v>0.262022380073908</v>
      </c>
      <c r="H11" s="16" t="n">
        <v>0.308377247309187</v>
      </c>
      <c r="I11" s="16" t="n">
        <v>0.311406018798378</v>
      </c>
      <c r="J11" s="16"/>
      <c r="K11" s="16" t="n">
        <v>0.314878105441575</v>
      </c>
      <c r="L11" s="16" t="n">
        <v>0.300135947558019</v>
      </c>
      <c r="M11" s="16" t="n">
        <v>0.269129944185353</v>
      </c>
      <c r="N11" s="16" t="n">
        <v>0.229758448517519</v>
      </c>
    </row>
    <row r="12">
      <c r="B12" s="17" t="s">
        <v>394</v>
      </c>
      <c r="C12" s="16" t="n">
        <v>0.174284946433602</v>
      </c>
      <c r="D12" s="16" t="n">
        <v>0.169786227342629</v>
      </c>
      <c r="E12" s="16" t="n">
        <v>0.175285669239485</v>
      </c>
      <c r="F12" s="16"/>
      <c r="G12" s="16" t="n">
        <v>0.177836498306729</v>
      </c>
      <c r="H12" s="16" t="n">
        <v>0.170013621835568</v>
      </c>
      <c r="I12" s="16" t="n">
        <v>0.176855916533005</v>
      </c>
      <c r="J12" s="16"/>
      <c r="K12" s="16" t="n">
        <v>0.17278778870112</v>
      </c>
      <c r="L12" s="16" t="n">
        <v>0.162474037044314</v>
      </c>
      <c r="M12" s="16" t="n">
        <v>0.181177771920858</v>
      </c>
      <c r="N12" s="16" t="n">
        <v>0.221332850390146</v>
      </c>
    </row>
    <row r="13">
      <c r="B13" s="17" t="s">
        <v>395</v>
      </c>
      <c r="C13" s="16" t="n">
        <v>0.10363813038866</v>
      </c>
      <c r="D13" s="16" t="n">
        <v>0.112529481320164</v>
      </c>
      <c r="E13" s="16" t="n">
        <v>0.0953150718354636</v>
      </c>
      <c r="F13" s="16"/>
      <c r="G13" s="16" t="n">
        <v>0.136495732089701</v>
      </c>
      <c r="H13" s="16" t="n">
        <v>0.0872897657048258</v>
      </c>
      <c r="I13" s="16" t="n">
        <v>0.105869889500086</v>
      </c>
      <c r="J13" s="16"/>
      <c r="K13" s="16" t="n">
        <v>0.10026404209196</v>
      </c>
      <c r="L13" s="16" t="n">
        <v>0.0978866010867926</v>
      </c>
      <c r="M13" s="16" t="n">
        <v>0.107735014194585</v>
      </c>
      <c r="N13" s="16" t="n">
        <v>0.138444732784295</v>
      </c>
    </row>
    <row r="14">
      <c r="B14" s="17" t="s">
        <v>74</v>
      </c>
      <c r="C14" s="22" t="n">
        <v>0.139748632835857</v>
      </c>
      <c r="D14" s="22" t="n">
        <v>0.130444751582227</v>
      </c>
      <c r="E14" s="22" t="n">
        <v>0.147677761941135</v>
      </c>
      <c r="F14" s="22"/>
      <c r="G14" s="22" t="n">
        <v>0.140311240710623</v>
      </c>
      <c r="H14" s="22" t="n">
        <v>0.144917284808313</v>
      </c>
      <c r="I14" s="22" t="n">
        <v>0.134717938302143</v>
      </c>
      <c r="J14" s="22"/>
      <c r="K14" s="22" t="n">
        <v>0.151930087912522</v>
      </c>
      <c r="L14" s="22" t="n">
        <v>0.117318027611859</v>
      </c>
      <c r="M14" s="22" t="n">
        <v>0.114853449704021</v>
      </c>
      <c r="N14" s="22" t="n">
        <v>0.125729172311469</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403</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391</v>
      </c>
      <c r="C9" s="16" t="n">
        <v>0.125586283490459</v>
      </c>
      <c r="D9" s="16" t="n">
        <v>0.137335639308729</v>
      </c>
      <c r="E9" s="16" t="n">
        <v>0.113943999825261</v>
      </c>
      <c r="F9" s="16"/>
      <c r="G9" s="16" t="n">
        <v>0.135615729755992</v>
      </c>
      <c r="H9" s="16" t="n">
        <v>0.126322745607763</v>
      </c>
      <c r="I9" s="16" t="n">
        <v>0.120939918236333</v>
      </c>
      <c r="J9" s="16"/>
      <c r="K9" s="16" t="n">
        <v>0.111161492359375</v>
      </c>
      <c r="L9" s="16" t="n">
        <v>0.137656539040812</v>
      </c>
      <c r="M9" s="16" t="n">
        <v>0.183009699351663</v>
      </c>
      <c r="N9" s="16" t="n">
        <v>0.138528777668484</v>
      </c>
    </row>
    <row r="10">
      <c r="B10" s="17" t="s">
        <v>392</v>
      </c>
      <c r="C10" s="16" t="n">
        <v>0.184113991138306</v>
      </c>
      <c r="D10" s="16" t="n">
        <v>0.176577997520651</v>
      </c>
      <c r="E10" s="16" t="n">
        <v>0.190337740462553</v>
      </c>
      <c r="F10" s="16"/>
      <c r="G10" s="16" t="n">
        <v>0.184233157690812</v>
      </c>
      <c r="H10" s="16" t="n">
        <v>0.187229864375125</v>
      </c>
      <c r="I10" s="16" t="n">
        <v>0.18116817380519</v>
      </c>
      <c r="J10" s="16"/>
      <c r="K10" s="16" t="n">
        <v>0.178259095463468</v>
      </c>
      <c r="L10" s="16" t="n">
        <v>0.193110051189752</v>
      </c>
      <c r="M10" s="16" t="n">
        <v>0.208519375193535</v>
      </c>
      <c r="N10" s="16" t="n">
        <v>0.184485071969255</v>
      </c>
    </row>
    <row r="11">
      <c r="B11" s="17" t="s">
        <v>393</v>
      </c>
      <c r="C11" s="16" t="n">
        <v>0.332893771568809</v>
      </c>
      <c r="D11" s="16" t="n">
        <v>0.336236785914929</v>
      </c>
      <c r="E11" s="16" t="n">
        <v>0.329623509782349</v>
      </c>
      <c r="F11" s="16"/>
      <c r="G11" s="16" t="n">
        <v>0.307791019048779</v>
      </c>
      <c r="H11" s="16" t="n">
        <v>0.32312048471394</v>
      </c>
      <c r="I11" s="16" t="n">
        <v>0.351900593406541</v>
      </c>
      <c r="J11" s="16"/>
      <c r="K11" s="16" t="n">
        <v>0.344334432204639</v>
      </c>
      <c r="L11" s="16" t="n">
        <v>0.367370304073014</v>
      </c>
      <c r="M11" s="16" t="n">
        <v>0.25344532522248</v>
      </c>
      <c r="N11" s="16" t="n">
        <v>0.275273350930381</v>
      </c>
    </row>
    <row r="12">
      <c r="B12" s="17" t="s">
        <v>394</v>
      </c>
      <c r="C12" s="16" t="n">
        <v>0.149124696553766</v>
      </c>
      <c r="D12" s="16" t="n">
        <v>0.145185526724529</v>
      </c>
      <c r="E12" s="16" t="n">
        <v>0.154868177713556</v>
      </c>
      <c r="F12" s="16"/>
      <c r="G12" s="16" t="n">
        <v>0.148364961483273</v>
      </c>
      <c r="H12" s="16" t="n">
        <v>0.153568932335869</v>
      </c>
      <c r="I12" s="16" t="n">
        <v>0.14529021053865</v>
      </c>
      <c r="J12" s="16"/>
      <c r="K12" s="16" t="n">
        <v>0.150965930144989</v>
      </c>
      <c r="L12" s="16" t="n">
        <v>0.127897774758059</v>
      </c>
      <c r="M12" s="16" t="n">
        <v>0.155441519960015</v>
      </c>
      <c r="N12" s="16" t="n">
        <v>0.161487326675292</v>
      </c>
    </row>
    <row r="13">
      <c r="B13" s="17" t="s">
        <v>395</v>
      </c>
      <c r="C13" s="16" t="n">
        <v>0.070296206114052</v>
      </c>
      <c r="D13" s="16" t="n">
        <v>0.0746581881946928</v>
      </c>
      <c r="E13" s="16" t="n">
        <v>0.0656364800312051</v>
      </c>
      <c r="F13" s="16"/>
      <c r="G13" s="16" t="n">
        <v>0.0622553929633812</v>
      </c>
      <c r="H13" s="16" t="n">
        <v>0.0673041030585722</v>
      </c>
      <c r="I13" s="16" t="n">
        <v>0.0762556047539874</v>
      </c>
      <c r="J13" s="16"/>
      <c r="K13" s="16" t="n">
        <v>0.0636607817587482</v>
      </c>
      <c r="L13" s="16" t="n">
        <v>0.056096935491967</v>
      </c>
      <c r="M13" s="16" t="n">
        <v>0.100272614645744</v>
      </c>
      <c r="N13" s="16" t="n">
        <v>0.11694423662822</v>
      </c>
    </row>
    <row r="14">
      <c r="B14" s="17" t="s">
        <v>74</v>
      </c>
      <c r="C14" s="22" t="n">
        <v>0.137985051134608</v>
      </c>
      <c r="D14" s="22" t="n">
        <v>0.130005862336469</v>
      </c>
      <c r="E14" s="22" t="n">
        <v>0.145590092185076</v>
      </c>
      <c r="F14" s="22"/>
      <c r="G14" s="22" t="n">
        <v>0.161739739057763</v>
      </c>
      <c r="H14" s="22" t="n">
        <v>0.14245386990873</v>
      </c>
      <c r="I14" s="22" t="n">
        <v>0.124445499259299</v>
      </c>
      <c r="J14" s="22"/>
      <c r="K14" s="22" t="n">
        <v>0.151618268068781</v>
      </c>
      <c r="L14" s="22" t="n">
        <v>0.117868395446397</v>
      </c>
      <c r="M14" s="22" t="n">
        <v>0.0993114656265627</v>
      </c>
      <c r="N14" s="22" t="n">
        <v>0.123281236128369</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404</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391</v>
      </c>
      <c r="C9" s="16" t="n">
        <v>0.113728584000598</v>
      </c>
      <c r="D9" s="16" t="n">
        <v>0.117316074283932</v>
      </c>
      <c r="E9" s="16" t="n">
        <v>0.109724131269697</v>
      </c>
      <c r="F9" s="16"/>
      <c r="G9" s="16" t="n">
        <v>0.11964910177839</v>
      </c>
      <c r="H9" s="16" t="n">
        <v>0.117296816124021</v>
      </c>
      <c r="I9" s="16" t="n">
        <v>0.108070632480183</v>
      </c>
      <c r="J9" s="16"/>
      <c r="K9" s="16" t="n">
        <v>0.0994379476391701</v>
      </c>
      <c r="L9" s="16" t="n">
        <v>0.117892720180702</v>
      </c>
      <c r="M9" s="16" t="n">
        <v>0.137146684884444</v>
      </c>
      <c r="N9" s="16" t="n">
        <v>0.169256586042741</v>
      </c>
    </row>
    <row r="10">
      <c r="B10" s="17" t="s">
        <v>392</v>
      </c>
      <c r="C10" s="16" t="n">
        <v>0.173281170678474</v>
      </c>
      <c r="D10" s="16" t="n">
        <v>0.16995002602768</v>
      </c>
      <c r="E10" s="16" t="n">
        <v>0.178966509566826</v>
      </c>
      <c r="F10" s="16"/>
      <c r="G10" s="16" t="n">
        <v>0.152236738144204</v>
      </c>
      <c r="H10" s="16" t="n">
        <v>0.154185175002555</v>
      </c>
      <c r="I10" s="16" t="n">
        <v>0.19935820106947</v>
      </c>
      <c r="J10" s="16"/>
      <c r="K10" s="16" t="n">
        <v>0.166780174701578</v>
      </c>
      <c r="L10" s="16" t="n">
        <v>0.179561213600048</v>
      </c>
      <c r="M10" s="16" t="n">
        <v>0.212652035514758</v>
      </c>
      <c r="N10" s="16" t="n">
        <v>0.177529296860729</v>
      </c>
    </row>
    <row r="11">
      <c r="B11" s="17" t="s">
        <v>393</v>
      </c>
      <c r="C11" s="16" t="n">
        <v>0.309607364465407</v>
      </c>
      <c r="D11" s="16" t="n">
        <v>0.306365417484989</v>
      </c>
      <c r="E11" s="16" t="n">
        <v>0.314208106976848</v>
      </c>
      <c r="F11" s="16"/>
      <c r="G11" s="16" t="n">
        <v>0.296126569839141</v>
      </c>
      <c r="H11" s="16" t="n">
        <v>0.318618200731766</v>
      </c>
      <c r="I11" s="16" t="n">
        <v>0.30654878906209</v>
      </c>
      <c r="J11" s="16"/>
      <c r="K11" s="16" t="n">
        <v>0.320464035412561</v>
      </c>
      <c r="L11" s="16" t="n">
        <v>0.320561210052648</v>
      </c>
      <c r="M11" s="16" t="n">
        <v>0.29058658873792</v>
      </c>
      <c r="N11" s="16" t="n">
        <v>0.253577076251157</v>
      </c>
    </row>
    <row r="12">
      <c r="B12" s="17" t="s">
        <v>394</v>
      </c>
      <c r="C12" s="16" t="n">
        <v>0.185402977548007</v>
      </c>
      <c r="D12" s="16" t="n">
        <v>0.181302579014291</v>
      </c>
      <c r="E12" s="16" t="n">
        <v>0.185472575066318</v>
      </c>
      <c r="F12" s="16"/>
      <c r="G12" s="16" t="n">
        <v>0.206080154744313</v>
      </c>
      <c r="H12" s="16" t="n">
        <v>0.180740276332862</v>
      </c>
      <c r="I12" s="16" t="n">
        <v>0.181574129601434</v>
      </c>
      <c r="J12" s="16"/>
      <c r="K12" s="16" t="n">
        <v>0.195043634748724</v>
      </c>
      <c r="L12" s="16" t="n">
        <v>0.189031062895044</v>
      </c>
      <c r="M12" s="16" t="n">
        <v>0.149328481652672</v>
      </c>
      <c r="N12" s="16" t="n">
        <v>0.147005888512</v>
      </c>
    </row>
    <row r="13">
      <c r="B13" s="17" t="s">
        <v>395</v>
      </c>
      <c r="C13" s="16" t="n">
        <v>0.105783515772096</v>
      </c>
      <c r="D13" s="16" t="n">
        <v>0.123467846031212</v>
      </c>
      <c r="E13" s="16" t="n">
        <v>0.0898859765032611</v>
      </c>
      <c r="F13" s="16"/>
      <c r="G13" s="16" t="n">
        <v>0.130533173555063</v>
      </c>
      <c r="H13" s="16" t="n">
        <v>0.108050094522343</v>
      </c>
      <c r="I13" s="16" t="n">
        <v>0.0938997738801764</v>
      </c>
      <c r="J13" s="16"/>
      <c r="K13" s="16" t="n">
        <v>0.102285613368949</v>
      </c>
      <c r="L13" s="16" t="n">
        <v>0.0940140821175306</v>
      </c>
      <c r="M13" s="16" t="n">
        <v>0.113614012272507</v>
      </c>
      <c r="N13" s="16" t="n">
        <v>0.134986577509805</v>
      </c>
    </row>
    <row r="14">
      <c r="B14" s="17" t="s">
        <v>74</v>
      </c>
      <c r="C14" s="22" t="n">
        <v>0.112196387535418</v>
      </c>
      <c r="D14" s="22" t="n">
        <v>0.101598057157895</v>
      </c>
      <c r="E14" s="22" t="n">
        <v>0.12174270061705</v>
      </c>
      <c r="F14" s="22"/>
      <c r="G14" s="22" t="n">
        <v>0.0953742619388881</v>
      </c>
      <c r="H14" s="22" t="n">
        <v>0.121109437286453</v>
      </c>
      <c r="I14" s="22" t="n">
        <v>0.110548473906647</v>
      </c>
      <c r="J14" s="22"/>
      <c r="K14" s="22" t="n">
        <v>0.115988594129018</v>
      </c>
      <c r="L14" s="22" t="n">
        <v>0.0989397111540273</v>
      </c>
      <c r="M14" s="22" t="n">
        <v>0.0966721969376987</v>
      </c>
      <c r="N14" s="22" t="n">
        <v>0.117644574823567</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405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391</v>
      </c>
      <c r="C9" s="16" t="n">
        <v>0.19949813107397</v>
      </c>
      <c r="D9" s="16" t="n">
        <v>0.212576710526908</v>
      </c>
      <c r="E9" s="16" t="n">
        <v>0.186229734313784</v>
      </c>
      <c r="F9" s="16"/>
      <c r="G9" s="16" t="n">
        <v>0.255945473927626</v>
      </c>
      <c r="H9" s="16" t="n">
        <v>0.195191509686613</v>
      </c>
      <c r="I9" s="16" t="n">
        <v>0.18121026130964</v>
      </c>
      <c r="J9" s="16"/>
      <c r="K9" s="16" t="n">
        <v>0.174865033261862</v>
      </c>
      <c r="L9" s="16" t="n">
        <v>0.216559308598144</v>
      </c>
      <c r="M9" s="16" t="n">
        <v>0.289564405646263</v>
      </c>
      <c r="N9" s="16" t="n">
        <v>0.225005224304087</v>
      </c>
    </row>
    <row r="10">
      <c r="B10" s="17" t="s">
        <v>392</v>
      </c>
      <c r="C10" s="16" t="n">
        <v>0.244778417775685</v>
      </c>
      <c r="D10" s="16" t="n">
        <v>0.237340155200818</v>
      </c>
      <c r="E10" s="16" t="n">
        <v>0.250916443846884</v>
      </c>
      <c r="F10" s="16"/>
      <c r="G10" s="16" t="n">
        <v>0.233110564097732</v>
      </c>
      <c r="H10" s="16" t="n">
        <v>0.245773275746847</v>
      </c>
      <c r="I10" s="16" t="n">
        <v>0.248461209659434</v>
      </c>
      <c r="J10" s="16"/>
      <c r="K10" s="16" t="n">
        <v>0.24762415938237</v>
      </c>
      <c r="L10" s="16" t="n">
        <v>0.264611690726767</v>
      </c>
      <c r="M10" s="16" t="n">
        <v>0.2262913711398</v>
      </c>
      <c r="N10" s="16" t="n">
        <v>0.217219909009805</v>
      </c>
    </row>
    <row r="11">
      <c r="B11" s="17" t="s">
        <v>393</v>
      </c>
      <c r="C11" s="16" t="n">
        <v>0.29268049556617</v>
      </c>
      <c r="D11" s="16" t="n">
        <v>0.285956349810657</v>
      </c>
      <c r="E11" s="16" t="n">
        <v>0.301144257751819</v>
      </c>
      <c r="F11" s="16"/>
      <c r="G11" s="16" t="n">
        <v>0.230493108000518</v>
      </c>
      <c r="H11" s="16" t="n">
        <v>0.299378397886876</v>
      </c>
      <c r="I11" s="16" t="n">
        <v>0.311010798049907</v>
      </c>
      <c r="J11" s="16"/>
      <c r="K11" s="16" t="n">
        <v>0.299044460912153</v>
      </c>
      <c r="L11" s="16" t="n">
        <v>0.288025619915388</v>
      </c>
      <c r="M11" s="16" t="n">
        <v>0.292936607901744</v>
      </c>
      <c r="N11" s="16" t="n">
        <v>0.280916573357831</v>
      </c>
    </row>
    <row r="12">
      <c r="B12" s="17" t="s">
        <v>394</v>
      </c>
      <c r="C12" s="16" t="n">
        <v>0.110895284758173</v>
      </c>
      <c r="D12" s="16" t="n">
        <v>0.115883365243035</v>
      </c>
      <c r="E12" s="16" t="n">
        <v>0.10479131999677</v>
      </c>
      <c r="F12" s="16"/>
      <c r="G12" s="16" t="n">
        <v>0.0982981269302306</v>
      </c>
      <c r="H12" s="16" t="n">
        <v>0.106246858888318</v>
      </c>
      <c r="I12" s="16" t="n">
        <v>0.120195159563045</v>
      </c>
      <c r="J12" s="16"/>
      <c r="K12" s="16" t="n">
        <v>0.116285809191837</v>
      </c>
      <c r="L12" s="16" t="n">
        <v>0.103541004456241</v>
      </c>
      <c r="M12" s="16" t="n">
        <v>0.0735856803124604</v>
      </c>
      <c r="N12" s="16" t="n">
        <v>0.113038427942428</v>
      </c>
    </row>
    <row r="13">
      <c r="B13" s="17" t="s">
        <v>395</v>
      </c>
      <c r="C13" s="16" t="n">
        <v>0.0478454195315832</v>
      </c>
      <c r="D13" s="16" t="n">
        <v>0.0477907528063558</v>
      </c>
      <c r="E13" s="16" t="n">
        <v>0.0491360127542758</v>
      </c>
      <c r="F13" s="16"/>
      <c r="G13" s="16" t="n">
        <v>0.0742170636661006</v>
      </c>
      <c r="H13" s="16" t="n">
        <v>0.0440164045930117</v>
      </c>
      <c r="I13" s="16" t="n">
        <v>0.0409918967802031</v>
      </c>
      <c r="J13" s="16"/>
      <c r="K13" s="16" t="n">
        <v>0.0469408470428542</v>
      </c>
      <c r="L13" s="16" t="n">
        <v>0.0394672732901356</v>
      </c>
      <c r="M13" s="16" t="n">
        <v>0.0606921019865979</v>
      </c>
      <c r="N13" s="16" t="n">
        <v>0.0593475086467714</v>
      </c>
    </row>
    <row r="14">
      <c r="B14" s="17" t="s">
        <v>74</v>
      </c>
      <c r="C14" s="22" t="n">
        <v>0.104302251294419</v>
      </c>
      <c r="D14" s="22" t="n">
        <v>0.100452666412226</v>
      </c>
      <c r="E14" s="22" t="n">
        <v>0.107782231336467</v>
      </c>
      <c r="F14" s="22"/>
      <c r="G14" s="22" t="n">
        <v>0.107935663377793</v>
      </c>
      <c r="H14" s="22" t="n">
        <v>0.109393553198335</v>
      </c>
      <c r="I14" s="22" t="n">
        <v>0.09813067463777</v>
      </c>
      <c r="J14" s="22"/>
      <c r="K14" s="22" t="n">
        <v>0.115239690208924</v>
      </c>
      <c r="L14" s="22" t="n">
        <v>0.0877951030133236</v>
      </c>
      <c r="M14" s="22" t="n">
        <v>0.0569298330131344</v>
      </c>
      <c r="N14" s="22" t="n">
        <v>0.104472356739078</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406</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391</v>
      </c>
      <c r="C9" s="16" t="n">
        <v>0.0714670986816527</v>
      </c>
      <c r="D9" s="16" t="n">
        <v>0.0832048475123865</v>
      </c>
      <c r="E9" s="16" t="n">
        <v>0.060508204518231</v>
      </c>
      <c r="F9" s="16"/>
      <c r="G9" s="16" t="n">
        <v>0.0931854461015046</v>
      </c>
      <c r="H9" s="16" t="n">
        <v>0.063655002204898</v>
      </c>
      <c r="I9" s="16" t="n">
        <v>0.070156968558176</v>
      </c>
      <c r="J9" s="16"/>
      <c r="K9" s="16" t="n">
        <v>0.0555839085734902</v>
      </c>
      <c r="L9" s="16" t="n">
        <v>0.0893309809934097</v>
      </c>
      <c r="M9" s="16" t="n">
        <v>0.091488794414038</v>
      </c>
      <c r="N9" s="16" t="n">
        <v>0.120572038182956</v>
      </c>
    </row>
    <row r="10">
      <c r="B10" s="17" t="s">
        <v>392</v>
      </c>
      <c r="C10" s="16" t="n">
        <v>0.120343822158416</v>
      </c>
      <c r="D10" s="16" t="n">
        <v>0.129294014101084</v>
      </c>
      <c r="E10" s="16" t="n">
        <v>0.11177389759191</v>
      </c>
      <c r="F10" s="16"/>
      <c r="G10" s="16" t="n">
        <v>0.0984752103433447</v>
      </c>
      <c r="H10" s="16" t="n">
        <v>0.125841241837407</v>
      </c>
      <c r="I10" s="16" t="n">
        <v>0.123866684921556</v>
      </c>
      <c r="J10" s="16"/>
      <c r="K10" s="16" t="n">
        <v>0.111420866137055</v>
      </c>
      <c r="L10" s="16" t="n">
        <v>0.144298971235468</v>
      </c>
      <c r="M10" s="16" t="n">
        <v>0.142273142342738</v>
      </c>
      <c r="N10" s="16" t="n">
        <v>0.126114427938813</v>
      </c>
    </row>
    <row r="11">
      <c r="B11" s="17" t="s">
        <v>393</v>
      </c>
      <c r="C11" s="16" t="n">
        <v>0.312794724260846</v>
      </c>
      <c r="D11" s="16" t="n">
        <v>0.315880010609533</v>
      </c>
      <c r="E11" s="16" t="n">
        <v>0.310462983529316</v>
      </c>
      <c r="F11" s="16"/>
      <c r="G11" s="16" t="n">
        <v>0.317016999417363</v>
      </c>
      <c r="H11" s="16" t="n">
        <v>0.315597963164377</v>
      </c>
      <c r="I11" s="16" t="n">
        <v>0.308519195799516</v>
      </c>
      <c r="J11" s="16"/>
      <c r="K11" s="16" t="n">
        <v>0.304317532731041</v>
      </c>
      <c r="L11" s="16" t="n">
        <v>0.337368866386197</v>
      </c>
      <c r="M11" s="16" t="n">
        <v>0.343751931483562</v>
      </c>
      <c r="N11" s="16" t="n">
        <v>0.303482550629269</v>
      </c>
    </row>
    <row r="12">
      <c r="B12" s="17" t="s">
        <v>394</v>
      </c>
      <c r="C12" s="16" t="n">
        <v>0.144738085502624</v>
      </c>
      <c r="D12" s="16" t="n">
        <v>0.146704347898263</v>
      </c>
      <c r="E12" s="16" t="n">
        <v>0.140401025298091</v>
      </c>
      <c r="F12" s="16"/>
      <c r="G12" s="16" t="n">
        <v>0.0999599558575696</v>
      </c>
      <c r="H12" s="16" t="n">
        <v>0.138577148155825</v>
      </c>
      <c r="I12" s="16" t="n">
        <v>0.168155245752203</v>
      </c>
      <c r="J12" s="16"/>
      <c r="K12" s="16" t="n">
        <v>0.162493282343027</v>
      </c>
      <c r="L12" s="16" t="n">
        <v>0.106797063756846</v>
      </c>
      <c r="M12" s="16" t="n">
        <v>0.121860430440289</v>
      </c>
      <c r="N12" s="16" t="n">
        <v>0.117159789058772</v>
      </c>
    </row>
    <row r="13">
      <c r="B13" s="17" t="s">
        <v>395</v>
      </c>
      <c r="C13" s="16" t="n">
        <v>0.0768737029011883</v>
      </c>
      <c r="D13" s="16" t="n">
        <v>0.0717906692699327</v>
      </c>
      <c r="E13" s="16" t="n">
        <v>0.0829729815740463</v>
      </c>
      <c r="F13" s="16"/>
      <c r="G13" s="16" t="n">
        <v>0.0534806796831956</v>
      </c>
      <c r="H13" s="16" t="n">
        <v>0.0813372212009099</v>
      </c>
      <c r="I13" s="16" t="n">
        <v>0.0819605024593068</v>
      </c>
      <c r="J13" s="16"/>
      <c r="K13" s="16" t="n">
        <v>0.0830969889535947</v>
      </c>
      <c r="L13" s="16" t="n">
        <v>0.0416656866712899</v>
      </c>
      <c r="M13" s="16" t="n">
        <v>0.0745113049850829</v>
      </c>
      <c r="N13" s="16" t="n">
        <v>0.100700605007805</v>
      </c>
    </row>
    <row r="14">
      <c r="B14" s="17" t="s">
        <v>74</v>
      </c>
      <c r="C14" s="22" t="n">
        <v>0.273782566495273</v>
      </c>
      <c r="D14" s="22" t="n">
        <v>0.2531261106088</v>
      </c>
      <c r="E14" s="22" t="n">
        <v>0.293880907488406</v>
      </c>
      <c r="F14" s="22"/>
      <c r="G14" s="22" t="n">
        <v>0.337881708597022</v>
      </c>
      <c r="H14" s="22" t="n">
        <v>0.274991423436583</v>
      </c>
      <c r="I14" s="22" t="n">
        <v>0.247341402509241</v>
      </c>
      <c r="J14" s="22"/>
      <c r="K14" s="22" t="n">
        <v>0.283087421261792</v>
      </c>
      <c r="L14" s="22" t="n">
        <v>0.280538430956789</v>
      </c>
      <c r="M14" s="22" t="n">
        <v>0.226114396334289</v>
      </c>
      <c r="N14" s="22" t="n">
        <v>0.231970589182386</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407</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391</v>
      </c>
      <c r="C9" s="16" t="n">
        <v>0.0963769199013246</v>
      </c>
      <c r="D9" s="16" t="n">
        <v>0.107309262273355</v>
      </c>
      <c r="E9" s="16" t="n">
        <v>0.0879456591536238</v>
      </c>
      <c r="F9" s="16"/>
      <c r="G9" s="16" t="n">
        <v>0.104876239111568</v>
      </c>
      <c r="H9" s="16" t="n">
        <v>0.0962684967774535</v>
      </c>
      <c r="I9" s="16" t="n">
        <v>0.093120903869655</v>
      </c>
      <c r="J9" s="16"/>
      <c r="K9" s="16" t="n">
        <v>0.0790792130545281</v>
      </c>
      <c r="L9" s="16" t="n">
        <v>0.113860947112351</v>
      </c>
      <c r="M9" s="16" t="n">
        <v>0.123698385959611</v>
      </c>
      <c r="N9" s="16" t="n">
        <v>0.135236163859332</v>
      </c>
    </row>
    <row r="10">
      <c r="B10" s="17" t="s">
        <v>392</v>
      </c>
      <c r="C10" s="16" t="n">
        <v>0.138232288585118</v>
      </c>
      <c r="D10" s="16" t="n">
        <v>0.137601003770717</v>
      </c>
      <c r="E10" s="16" t="n">
        <v>0.139267888928018</v>
      </c>
      <c r="F10" s="16"/>
      <c r="G10" s="16" t="n">
        <v>0.108261668789419</v>
      </c>
      <c r="H10" s="16" t="n">
        <v>0.144782174251337</v>
      </c>
      <c r="I10" s="16" t="n">
        <v>0.143975986070965</v>
      </c>
      <c r="J10" s="16"/>
      <c r="K10" s="16" t="n">
        <v>0.125572763292585</v>
      </c>
      <c r="L10" s="16" t="n">
        <v>0.17079222337564</v>
      </c>
      <c r="M10" s="16" t="n">
        <v>0.163450083500696</v>
      </c>
      <c r="N10" s="16" t="n">
        <v>0.14634456295741</v>
      </c>
    </row>
    <row r="11">
      <c r="B11" s="17" t="s">
        <v>393</v>
      </c>
      <c r="C11" s="16" t="n">
        <v>0.306212051445298</v>
      </c>
      <c r="D11" s="16" t="n">
        <v>0.303074214137126</v>
      </c>
      <c r="E11" s="16" t="n">
        <v>0.31326865054738</v>
      </c>
      <c r="F11" s="16"/>
      <c r="G11" s="16" t="n">
        <v>0.345162014254159</v>
      </c>
      <c r="H11" s="16" t="n">
        <v>0.280852596548955</v>
      </c>
      <c r="I11" s="16" t="n">
        <v>0.314420751694384</v>
      </c>
      <c r="J11" s="16"/>
      <c r="K11" s="16" t="n">
        <v>0.309811766998846</v>
      </c>
      <c r="L11" s="16" t="n">
        <v>0.313583630794802</v>
      </c>
      <c r="M11" s="16" t="n">
        <v>0.302563368793647</v>
      </c>
      <c r="N11" s="16" t="n">
        <v>0.270185943738318</v>
      </c>
    </row>
    <row r="12">
      <c r="B12" s="17" t="s">
        <v>394</v>
      </c>
      <c r="C12" s="16" t="n">
        <v>0.172557117617843</v>
      </c>
      <c r="D12" s="16" t="n">
        <v>0.177025235438483</v>
      </c>
      <c r="E12" s="16" t="n">
        <v>0.162431281458816</v>
      </c>
      <c r="F12" s="16"/>
      <c r="G12" s="16" t="n">
        <v>0.167295193948729</v>
      </c>
      <c r="H12" s="16" t="n">
        <v>0.158120880121766</v>
      </c>
      <c r="I12" s="16" t="n">
        <v>0.188065646992997</v>
      </c>
      <c r="J12" s="16"/>
      <c r="K12" s="16" t="n">
        <v>0.18180034651759</v>
      </c>
      <c r="L12" s="16" t="n">
        <v>0.181469123246263</v>
      </c>
      <c r="M12" s="16" t="n">
        <v>0.144650386292554</v>
      </c>
      <c r="N12" s="16" t="n">
        <v>0.119797254273426</v>
      </c>
    </row>
    <row r="13">
      <c r="B13" s="17" t="s">
        <v>395</v>
      </c>
      <c r="C13" s="16" t="n">
        <v>0.0864427482196989</v>
      </c>
      <c r="D13" s="16" t="n">
        <v>0.0894762686871401</v>
      </c>
      <c r="E13" s="16" t="n">
        <v>0.0836405020924733</v>
      </c>
      <c r="F13" s="16"/>
      <c r="G13" s="16" t="n">
        <v>0.0496004548470674</v>
      </c>
      <c r="H13" s="16" t="n">
        <v>0.114471930945494</v>
      </c>
      <c r="I13" s="16" t="n">
        <v>0.074917910093927</v>
      </c>
      <c r="J13" s="16"/>
      <c r="K13" s="16" t="n">
        <v>0.0902885440280431</v>
      </c>
      <c r="L13" s="16" t="n">
        <v>0.0587323015090947</v>
      </c>
      <c r="M13" s="16" t="n">
        <v>0.0822945558521243</v>
      </c>
      <c r="N13" s="16" t="n">
        <v>0.134698334644069</v>
      </c>
    </row>
    <row r="14">
      <c r="B14" s="17" t="s">
        <v>74</v>
      </c>
      <c r="C14" s="22" t="n">
        <v>0.200178874230718</v>
      </c>
      <c r="D14" s="22" t="n">
        <v>0.185514015693179</v>
      </c>
      <c r="E14" s="22" t="n">
        <v>0.213446017819689</v>
      </c>
      <c r="F14" s="22"/>
      <c r="G14" s="22" t="n">
        <v>0.224804429049057</v>
      </c>
      <c r="H14" s="22" t="n">
        <v>0.205503921354995</v>
      </c>
      <c r="I14" s="22" t="n">
        <v>0.185498801278073</v>
      </c>
      <c r="J14" s="22"/>
      <c r="K14" s="22" t="n">
        <v>0.213447366108408</v>
      </c>
      <c r="L14" s="22" t="n">
        <v>0.161561773961849</v>
      </c>
      <c r="M14" s="22" t="n">
        <v>0.183343219601368</v>
      </c>
      <c r="N14" s="22" t="n">
        <v>0.193737740527446</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408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391</v>
      </c>
      <c r="C9" s="16" t="n">
        <v>0.135204893727595</v>
      </c>
      <c r="D9" s="16" t="n">
        <v>0.142527338854584</v>
      </c>
      <c r="E9" s="16" t="n">
        <v>0.128910013415074</v>
      </c>
      <c r="F9" s="16"/>
      <c r="G9" s="16" t="n">
        <v>0.170973767928763</v>
      </c>
      <c r="H9" s="16" t="n">
        <v>0.137879036783199</v>
      </c>
      <c r="I9" s="16" t="n">
        <v>0.11858984718653</v>
      </c>
      <c r="J9" s="16"/>
      <c r="K9" s="16" t="n">
        <v>0.116481411481715</v>
      </c>
      <c r="L9" s="16" t="n">
        <v>0.163841554537265</v>
      </c>
      <c r="M9" s="16" t="n">
        <v>0.161217437105156</v>
      </c>
      <c r="N9" s="16" t="n">
        <v>0.180663463654542</v>
      </c>
    </row>
    <row r="10">
      <c r="B10" s="17" t="s">
        <v>392</v>
      </c>
      <c r="C10" s="16" t="n">
        <v>0.188354574306104</v>
      </c>
      <c r="D10" s="16" t="n">
        <v>0.173186693989845</v>
      </c>
      <c r="E10" s="16" t="n">
        <v>0.201638709171263</v>
      </c>
      <c r="F10" s="16"/>
      <c r="G10" s="16" t="n">
        <v>0.24481208828654</v>
      </c>
      <c r="H10" s="16" t="n">
        <v>0.184014503026628</v>
      </c>
      <c r="I10" s="16" t="n">
        <v>0.170093806382241</v>
      </c>
      <c r="J10" s="16"/>
      <c r="K10" s="16" t="n">
        <v>0.184506826590451</v>
      </c>
      <c r="L10" s="16" t="n">
        <v>0.224160651857683</v>
      </c>
      <c r="M10" s="16" t="n">
        <v>0.172904724753665</v>
      </c>
      <c r="N10" s="16" t="n">
        <v>0.165085848110641</v>
      </c>
    </row>
    <row r="11">
      <c r="B11" s="17" t="s">
        <v>393</v>
      </c>
      <c r="C11" s="16" t="n">
        <v>0.319039726430005</v>
      </c>
      <c r="D11" s="16" t="n">
        <v>0.307901465575918</v>
      </c>
      <c r="E11" s="16" t="n">
        <v>0.330775931618899</v>
      </c>
      <c r="F11" s="16"/>
      <c r="G11" s="16" t="n">
        <v>0.254944730001386</v>
      </c>
      <c r="H11" s="16" t="n">
        <v>0.322292076468399</v>
      </c>
      <c r="I11" s="16" t="n">
        <v>0.341328914103169</v>
      </c>
      <c r="J11" s="16"/>
      <c r="K11" s="16" t="n">
        <v>0.317107696058838</v>
      </c>
      <c r="L11" s="16" t="n">
        <v>0.335685655202971</v>
      </c>
      <c r="M11" s="16" t="n">
        <v>0.347337433526604</v>
      </c>
      <c r="N11" s="16" t="n">
        <v>0.275951292456433</v>
      </c>
    </row>
    <row r="12">
      <c r="B12" s="17" t="s">
        <v>394</v>
      </c>
      <c r="C12" s="16" t="n">
        <v>0.150261458414424</v>
      </c>
      <c r="D12" s="16" t="n">
        <v>0.167310564062172</v>
      </c>
      <c r="E12" s="16" t="n">
        <v>0.133090176522398</v>
      </c>
      <c r="F12" s="16"/>
      <c r="G12" s="16" t="n">
        <v>0.156222104085593</v>
      </c>
      <c r="H12" s="16" t="n">
        <v>0.142419087933406</v>
      </c>
      <c r="I12" s="16" t="n">
        <v>0.155203141346838</v>
      </c>
      <c r="J12" s="16"/>
      <c r="K12" s="16" t="n">
        <v>0.157467236129191</v>
      </c>
      <c r="L12" s="16" t="n">
        <v>0.121730025340775</v>
      </c>
      <c r="M12" s="16" t="n">
        <v>0.146072434295384</v>
      </c>
      <c r="N12" s="16" t="n">
        <v>0.160292110180888</v>
      </c>
    </row>
    <row r="13">
      <c r="B13" s="17" t="s">
        <v>395</v>
      </c>
      <c r="C13" s="16" t="n">
        <v>0.0871117197025345</v>
      </c>
      <c r="D13" s="16" t="n">
        <v>0.0933296280239326</v>
      </c>
      <c r="E13" s="16" t="n">
        <v>0.0821173578743521</v>
      </c>
      <c r="F13" s="16"/>
      <c r="G13" s="16" t="n">
        <v>0.0690800317457954</v>
      </c>
      <c r="H13" s="16" t="n">
        <v>0.0813927817965069</v>
      </c>
      <c r="I13" s="16" t="n">
        <v>0.0995539280382556</v>
      </c>
      <c r="J13" s="16"/>
      <c r="K13" s="16" t="n">
        <v>0.0910478765953141</v>
      </c>
      <c r="L13" s="16" t="n">
        <v>0.0613497384637447</v>
      </c>
      <c r="M13" s="16" t="n">
        <v>0.0992303939150202</v>
      </c>
      <c r="N13" s="16" t="n">
        <v>0.0913645917580734</v>
      </c>
    </row>
    <row r="14">
      <c r="B14" s="17" t="s">
        <v>74</v>
      </c>
      <c r="C14" s="22" t="n">
        <v>0.120027627419337</v>
      </c>
      <c r="D14" s="22" t="n">
        <v>0.115744309493549</v>
      </c>
      <c r="E14" s="22" t="n">
        <v>0.123467811398014</v>
      </c>
      <c r="F14" s="22"/>
      <c r="G14" s="22" t="n">
        <v>0.103967277951923</v>
      </c>
      <c r="H14" s="22" t="n">
        <v>0.132002513991861</v>
      </c>
      <c r="I14" s="22" t="n">
        <v>0.115230362942966</v>
      </c>
      <c r="J14" s="22"/>
      <c r="K14" s="22" t="n">
        <v>0.133388953144491</v>
      </c>
      <c r="L14" s="22" t="n">
        <v>0.093232374597562</v>
      </c>
      <c r="M14" s="22" t="n">
        <v>0.0732375764041695</v>
      </c>
      <c r="N14" s="22" t="n">
        <v>0.126642693839422</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422</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409</v>
      </c>
      <c r="C9" s="16" t="n">
        <v>0.500225981849771</v>
      </c>
      <c r="D9" s="16" t="n">
        <v>0.493567892935832</v>
      </c>
      <c r="E9" s="16" t="n">
        <v>0.505047121282028</v>
      </c>
      <c r="F9" s="16"/>
      <c r="G9" s="16" t="n">
        <v>0.572349080935865</v>
      </c>
      <c r="H9" s="16" t="n">
        <v>0.483348007409996</v>
      </c>
      <c r="I9" s="16" t="n">
        <v>0.487442178388872</v>
      </c>
      <c r="J9" s="16"/>
      <c r="K9" s="16" t="n">
        <v>0.486075676981288</v>
      </c>
      <c r="L9" s="16" t="n">
        <v>0.520441755294238</v>
      </c>
      <c r="M9" s="16" t="n">
        <v>0.601978270879311</v>
      </c>
      <c r="N9" s="16" t="n">
        <v>0.461130701592085</v>
      </c>
    </row>
    <row r="10">
      <c r="B10" s="17" t="s">
        <v>410</v>
      </c>
      <c r="C10" s="16" t="n">
        <v>0.413589297931898</v>
      </c>
      <c r="D10" s="16" t="n">
        <v>0.394514845064184</v>
      </c>
      <c r="E10" s="16" t="n">
        <v>0.430741478019179</v>
      </c>
      <c r="F10" s="16"/>
      <c r="G10" s="16" t="n">
        <v>0.447859528693546</v>
      </c>
      <c r="H10" s="16" t="n">
        <v>0.398249464835411</v>
      </c>
      <c r="I10" s="16" t="n">
        <v>0.414324871669676</v>
      </c>
      <c r="J10" s="16"/>
      <c r="K10" s="16" t="n">
        <v>0.421406839105731</v>
      </c>
      <c r="L10" s="16" t="n">
        <v>0.369544068053307</v>
      </c>
      <c r="M10" s="16" t="n">
        <v>0.420110085920597</v>
      </c>
      <c r="N10" s="16" t="n">
        <v>0.449732842217884</v>
      </c>
    </row>
    <row r="11">
      <c r="B11" s="17" t="s">
        <v>411</v>
      </c>
      <c r="C11" s="16" t="n">
        <v>0.382277096799986</v>
      </c>
      <c r="D11" s="16" t="n">
        <v>0.355520724014639</v>
      </c>
      <c r="E11" s="16" t="n">
        <v>0.405768965158043</v>
      </c>
      <c r="F11" s="16"/>
      <c r="G11" s="16" t="n">
        <v>0.378105103793594</v>
      </c>
      <c r="H11" s="16" t="n">
        <v>0.376254925545472</v>
      </c>
      <c r="I11" s="16" t="n">
        <v>0.389527394975294</v>
      </c>
      <c r="J11" s="16"/>
      <c r="K11" s="16" t="n">
        <v>0.383320456957162</v>
      </c>
      <c r="L11" s="16" t="n">
        <v>0.371775802336076</v>
      </c>
      <c r="M11" s="16" t="n">
        <v>0.389178690458696</v>
      </c>
      <c r="N11" s="16" t="n">
        <v>0.403889722321728</v>
      </c>
    </row>
    <row r="12">
      <c r="B12" s="17" t="s">
        <v>412</v>
      </c>
      <c r="C12" s="16" t="n">
        <v>0.376157801870424</v>
      </c>
      <c r="D12" s="16" t="n">
        <v>0.377675840474209</v>
      </c>
      <c r="E12" s="16" t="n">
        <v>0.373845791984668</v>
      </c>
      <c r="F12" s="16"/>
      <c r="G12" s="16" t="n">
        <v>0.382368928135352</v>
      </c>
      <c r="H12" s="16" t="n">
        <v>0.380544928636629</v>
      </c>
      <c r="I12" s="16" t="n">
        <v>0.369623239846578</v>
      </c>
      <c r="J12" s="16"/>
      <c r="K12" s="16" t="n">
        <v>0.367599410730428</v>
      </c>
      <c r="L12" s="16" t="n">
        <v>0.394551943688807</v>
      </c>
      <c r="M12" s="16" t="n">
        <v>0.388285516021947</v>
      </c>
      <c r="N12" s="16" t="n">
        <v>0.411094821799396</v>
      </c>
    </row>
    <row r="13">
      <c r="B13" s="17" t="s">
        <v>413</v>
      </c>
      <c r="C13" s="16" t="n">
        <v>0.329496439593715</v>
      </c>
      <c r="D13" s="16" t="n">
        <v>0.303960972204175</v>
      </c>
      <c r="E13" s="16" t="n">
        <v>0.355063307918402</v>
      </c>
      <c r="F13" s="16"/>
      <c r="G13" s="16" t="n">
        <v>0.38222189353479</v>
      </c>
      <c r="H13" s="16" t="n">
        <v>0.326626272192993</v>
      </c>
      <c r="I13" s="16" t="n">
        <v>0.311342205654512</v>
      </c>
      <c r="J13" s="16"/>
      <c r="K13" s="16" t="n">
        <v>0.337661996702694</v>
      </c>
      <c r="L13" s="16" t="n">
        <v>0.314354226033116</v>
      </c>
      <c r="M13" s="16" t="n">
        <v>0.33087533826647</v>
      </c>
      <c r="N13" s="16" t="n">
        <v>0.299563899667739</v>
      </c>
    </row>
    <row r="14">
      <c r="B14" s="17" t="s">
        <v>414</v>
      </c>
      <c r="C14" s="16" t="n">
        <v>0.267567398165491</v>
      </c>
      <c r="D14" s="16" t="n">
        <v>0.259018258909482</v>
      </c>
      <c r="E14" s="16" t="n">
        <v>0.277176099981332</v>
      </c>
      <c r="F14" s="16"/>
      <c r="G14" s="16" t="n">
        <v>0.27487146247026</v>
      </c>
      <c r="H14" s="16" t="n">
        <v>0.253783321937878</v>
      </c>
      <c r="I14" s="16" t="n">
        <v>0.277506158463591</v>
      </c>
      <c r="J14" s="16"/>
      <c r="K14" s="16" t="n">
        <v>0.252690365704107</v>
      </c>
      <c r="L14" s="16" t="n">
        <v>0.28674121346877</v>
      </c>
      <c r="M14" s="16" t="n">
        <v>0.301348725756607</v>
      </c>
      <c r="N14" s="16" t="n">
        <v>0.310426106222838</v>
      </c>
    </row>
    <row r="15">
      <c r="B15" s="17" t="s">
        <v>415</v>
      </c>
      <c r="C15" s="16" t="n">
        <v>0.220772887613185</v>
      </c>
      <c r="D15" s="16" t="n">
        <v>0.211078967189503</v>
      </c>
      <c r="E15" s="16" t="n">
        <v>0.226781566555616</v>
      </c>
      <c r="F15" s="16"/>
      <c r="G15" s="16" t="n">
        <v>0.219073183770421</v>
      </c>
      <c r="H15" s="16" t="n">
        <v>0.212633722877393</v>
      </c>
      <c r="I15" s="16" t="n">
        <v>0.229016208632351</v>
      </c>
      <c r="J15" s="16"/>
      <c r="K15" s="16" t="n">
        <v>0.23488971547496</v>
      </c>
      <c r="L15" s="16" t="n">
        <v>0.189624467244012</v>
      </c>
      <c r="M15" s="16" t="n">
        <v>0.188825368114487</v>
      </c>
      <c r="N15" s="16" t="n">
        <v>0.225266251887373</v>
      </c>
    </row>
    <row r="16">
      <c r="B16" s="17" t="s">
        <v>416</v>
      </c>
      <c r="C16" s="16" t="n">
        <v>0.200933739896134</v>
      </c>
      <c r="D16" s="16" t="n">
        <v>0.193868683845137</v>
      </c>
      <c r="E16" s="16" t="n">
        <v>0.203960087235055</v>
      </c>
      <c r="F16" s="16"/>
      <c r="G16" s="16" t="n">
        <v>0.192112714662355</v>
      </c>
      <c r="H16" s="16" t="n">
        <v>0.184926895556025</v>
      </c>
      <c r="I16" s="16" t="n">
        <v>0.219309132068257</v>
      </c>
      <c r="J16" s="16"/>
      <c r="K16" s="16" t="n">
        <v>0.212260248315073</v>
      </c>
      <c r="L16" s="16" t="n">
        <v>0.206793188788951</v>
      </c>
      <c r="M16" s="16" t="n">
        <v>0.121618537659959</v>
      </c>
      <c r="N16" s="16" t="n">
        <v>0.191899863351986</v>
      </c>
    </row>
    <row r="17">
      <c r="B17" s="17" t="s">
        <v>417</v>
      </c>
      <c r="C17" s="16" t="n">
        <v>0.197696327210119</v>
      </c>
      <c r="D17" s="16" t="n">
        <v>0.207994457952888</v>
      </c>
      <c r="E17" s="16" t="n">
        <v>0.186809021158691</v>
      </c>
      <c r="F17" s="16"/>
      <c r="G17" s="16" t="n">
        <v>0.197230599877733</v>
      </c>
      <c r="H17" s="16" t="n">
        <v>0.190181230855582</v>
      </c>
      <c r="I17" s="16" t="n">
        <v>0.204871696166702</v>
      </c>
      <c r="J17" s="16"/>
      <c r="K17" s="16" t="n">
        <v>0.188953356023823</v>
      </c>
      <c r="L17" s="16" t="n">
        <v>0.228146430069191</v>
      </c>
      <c r="M17" s="16" t="n">
        <v>0.205410040685611</v>
      </c>
      <c r="N17" s="16" t="n">
        <v>0.181070686847016</v>
      </c>
    </row>
    <row r="18">
      <c r="B18" s="17" t="s">
        <v>418</v>
      </c>
      <c r="C18" s="16" t="n">
        <v>0.194934661551494</v>
      </c>
      <c r="D18" s="16" t="n">
        <v>0.190445082771506</v>
      </c>
      <c r="E18" s="16" t="n">
        <v>0.199858592543785</v>
      </c>
      <c r="F18" s="16"/>
      <c r="G18" s="16" t="n">
        <v>0.163390450634631</v>
      </c>
      <c r="H18" s="16" t="n">
        <v>0.191661844340549</v>
      </c>
      <c r="I18" s="16" t="n">
        <v>0.210438095683365</v>
      </c>
      <c r="J18" s="16"/>
      <c r="K18" s="16" t="n">
        <v>0.205043836641498</v>
      </c>
      <c r="L18" s="16" t="n">
        <v>0.175695004752137</v>
      </c>
      <c r="M18" s="16" t="n">
        <v>0.189303329751969</v>
      </c>
      <c r="N18" s="16" t="n">
        <v>0.170223253854867</v>
      </c>
    </row>
    <row r="19">
      <c r="B19" s="17" t="s">
        <v>419</v>
      </c>
      <c r="C19" s="16" t="n">
        <v>0.157761000434871</v>
      </c>
      <c r="D19" s="16" t="n">
        <v>0.161054832901773</v>
      </c>
      <c r="E19" s="16" t="n">
        <v>0.154759686176608</v>
      </c>
      <c r="F19" s="16"/>
      <c r="G19" s="16" t="n">
        <v>0.15754695830644</v>
      </c>
      <c r="H19" s="16" t="n">
        <v>0.173277501131218</v>
      </c>
      <c r="I19" s="16" t="n">
        <v>0.143410266138216</v>
      </c>
      <c r="J19" s="16"/>
      <c r="K19" s="16" t="n">
        <v>0.164343284446504</v>
      </c>
      <c r="L19" s="16" t="n">
        <v>0.145145845677357</v>
      </c>
      <c r="M19" s="16" t="n">
        <v>0.142204600724798</v>
      </c>
      <c r="N19" s="16" t="n">
        <v>0.145911663163795</v>
      </c>
    </row>
    <row r="20">
      <c r="B20" s="17" t="s">
        <v>74</v>
      </c>
      <c r="C20" s="16" t="n">
        <v>0.061184184822862</v>
      </c>
      <c r="D20" s="16" t="n">
        <v>0.065450003934606</v>
      </c>
      <c r="E20" s="16" t="n">
        <v>0.0585033723679012</v>
      </c>
      <c r="F20" s="16"/>
      <c r="G20" s="16" t="n">
        <v>0.0697272758339783</v>
      </c>
      <c r="H20" s="16" t="n">
        <v>0.058062100914081</v>
      </c>
      <c r="I20" s="16" t="n">
        <v>0.0607145420962806</v>
      </c>
      <c r="J20" s="16"/>
      <c r="K20" s="16" t="n">
        <v>0.0620180184586794</v>
      </c>
      <c r="L20" s="16" t="n">
        <v>0.0607736292384307</v>
      </c>
      <c r="M20" s="16" t="n">
        <v>0.0502667337978896</v>
      </c>
      <c r="N20" s="16" t="n">
        <v>0.040449449631032</v>
      </c>
    </row>
    <row r="21">
      <c r="B21" s="17" t="s">
        <v>420</v>
      </c>
      <c r="C21" s="16" t="n">
        <v>0.0469908800158714</v>
      </c>
      <c r="D21" s="16" t="n">
        <v>0.0495435547090342</v>
      </c>
      <c r="E21" s="16" t="n">
        <v>0.0436824401930781</v>
      </c>
      <c r="F21" s="16"/>
      <c r="G21" s="16" t="n">
        <v>0.0436579329866621</v>
      </c>
      <c r="H21" s="16" t="n">
        <v>0.0472109420442732</v>
      </c>
      <c r="I21" s="16" t="n">
        <v>0.0481025304123296</v>
      </c>
      <c r="J21" s="16"/>
      <c r="K21" s="16" t="n">
        <v>0.0521616491245524</v>
      </c>
      <c r="L21" s="16" t="n">
        <v>0.0298254129169714</v>
      </c>
      <c r="M21" s="16" t="n">
        <v>0.0456012786665775</v>
      </c>
      <c r="N21" s="16" t="n">
        <v>0.0454654541087585</v>
      </c>
    </row>
    <row r="22">
      <c r="B22" s="17" t="s">
        <v>421</v>
      </c>
      <c r="C22" s="22" t="n">
        <v>0.00711178211520125</v>
      </c>
      <c r="D22" s="22" t="n">
        <v>0.00733957642818297</v>
      </c>
      <c r="E22" s="22" t="n">
        <v>0.00706794274708387</v>
      </c>
      <c r="F22" s="22"/>
      <c r="G22" s="22" t="n">
        <v>0.00551277965260798</v>
      </c>
      <c r="H22" s="22" t="n">
        <v>0.00572593535326596</v>
      </c>
      <c r="I22" s="22" t="n">
        <v>0.00903260028220247</v>
      </c>
      <c r="J22" s="22"/>
      <c r="K22" s="22" t="n">
        <v>0.00845359457956109</v>
      </c>
      <c r="L22" s="22" t="n">
        <v>0.00500815572046078</v>
      </c>
      <c r="M22" s="22" t="n">
        <v>0.00371792880770415</v>
      </c>
      <c r="N22" s="22" t="n">
        <v>0.00643377096033634</v>
      </c>
    </row>
    <row r="23">
      <c r="B23" s="18"/>
    </row>
    <row r="24">
      <c r="B24" t="s">
        <v>42</v>
      </c>
    </row>
    <row r="25">
      <c r="B25" t="s">
        <v>43</v>
      </c>
    </row>
    <row r="27">
      <c r="B27"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 min="8" max="8" width="20.71" hidden="0" customWidth="1"/>
    <col min="9" max="9" width="20.71" hidden="0" customWidth="1"/>
  </cols>
  <sheetData>
    <row r="2" ht="40" customHeight="1">
      <c r="D2" s="15" t="s">
        <v>434</v>
      </c>
    </row>
    <row r="6" ht="50" customHeight="1">
      <c r="B6" s="19" t="s">
        <v>15</v>
      </c>
      <c r="C6" s="19" t="s">
        <v>423</v>
      </c>
      <c r="D6" s="19" t="s">
        <v>424</v>
      </c>
      <c r="E6" s="19" t="s">
        <v>425</v>
      </c>
      <c r="F6" s="19" t="s">
        <v>426</v>
      </c>
      <c r="G6" s="19" t="s">
        <v>427</v>
      </c>
      <c r="H6" s="19" t="s">
        <v>428</v>
      </c>
    </row>
    <row r="7">
      <c r="B7" s="17" t="s">
        <v>429</v>
      </c>
      <c r="C7" s="16" t="n">
        <v>0.0171155262600987</v>
      </c>
      <c r="D7" s="16" t="n">
        <v>0.0327467642357015</v>
      </c>
      <c r="E7" s="16" t="n">
        <v>0.0192368326828178</v>
      </c>
      <c r="F7" s="16" t="n">
        <v>0.016731716727051</v>
      </c>
      <c r="G7" s="16" t="n">
        <v>0.0112657680804667</v>
      </c>
      <c r="H7" s="16" t="n">
        <v>0.0155959740999206</v>
      </c>
    </row>
    <row r="8">
      <c r="B8" s="17" t="s">
        <v>430</v>
      </c>
      <c r="C8" s="16" t="n">
        <v>0.0323454162444871</v>
      </c>
      <c r="D8" s="16" t="n">
        <v>0.0462364883112078</v>
      </c>
      <c r="E8" s="16" t="n">
        <v>0.034537808801722</v>
      </c>
      <c r="F8" s="16" t="n">
        <v>0.0307071757819831</v>
      </c>
      <c r="G8" s="16" t="n">
        <v>0.0293178451950983</v>
      </c>
      <c r="H8" s="16" t="n">
        <v>0.0338494158581306</v>
      </c>
    </row>
    <row r="9">
      <c r="B9" s="17" t="s">
        <v>431</v>
      </c>
      <c r="C9" s="16" t="n">
        <v>0.0988250409018846</v>
      </c>
      <c r="D9" s="16" t="n">
        <v>0.140873735742836</v>
      </c>
      <c r="E9" s="16" t="n">
        <v>0.120174762725207</v>
      </c>
      <c r="F9" s="16" t="n">
        <v>0.117321083091729</v>
      </c>
      <c r="G9" s="16" t="n">
        <v>0.10524219599481</v>
      </c>
      <c r="H9" s="16" t="n">
        <v>0.153086987118087</v>
      </c>
    </row>
    <row r="10">
      <c r="B10" s="17" t="s">
        <v>432</v>
      </c>
      <c r="C10" s="16" t="n">
        <v>0.322713498084086</v>
      </c>
      <c r="D10" s="16" t="n">
        <v>0.329374552390995</v>
      </c>
      <c r="E10" s="16" t="n">
        <v>0.360714563047475</v>
      </c>
      <c r="F10" s="16" t="n">
        <v>0.308760483210856</v>
      </c>
      <c r="G10" s="16" t="n">
        <v>0.3187565769588</v>
      </c>
      <c r="H10" s="16" t="n">
        <v>0.359427508260493</v>
      </c>
    </row>
    <row r="11">
      <c r="B11" s="17" t="s">
        <v>433</v>
      </c>
      <c r="C11" s="16" t="n">
        <v>0.478244542858808</v>
      </c>
      <c r="D11" s="16" t="n">
        <v>0.392964108923951</v>
      </c>
      <c r="E11" s="16" t="n">
        <v>0.414586153473524</v>
      </c>
      <c r="F11" s="16" t="n">
        <v>0.473892265671064</v>
      </c>
      <c r="G11" s="16" t="n">
        <v>0.480942934419785</v>
      </c>
      <c r="H11" s="16" t="n">
        <v>0.364759219297134</v>
      </c>
    </row>
    <row r="12">
      <c r="B12" s="17" t="s">
        <v>74</v>
      </c>
      <c r="C12" s="16" t="n">
        <v>0.0507559756506357</v>
      </c>
      <c r="D12" s="16" t="n">
        <v>0.0578043503953081</v>
      </c>
      <c r="E12" s="16" t="n">
        <v>0.0507498792692547</v>
      </c>
      <c r="F12" s="16" t="n">
        <v>0.0525872755173173</v>
      </c>
      <c r="G12" s="16" t="n">
        <v>0.0544746793510399</v>
      </c>
      <c r="H12" s="16" t="n">
        <v>0.073280895366235</v>
      </c>
    </row>
    <row r="13">
      <c r="B13" s="18"/>
      <c r="C13" s="18"/>
      <c r="D13" s="18"/>
      <c r="E13" s="18"/>
      <c r="F13" s="18"/>
      <c r="G13" s="18"/>
      <c r="H13" s="18"/>
    </row>
    <row r="14">
      <c r="B14" t="s">
        <v>42</v>
      </c>
    </row>
    <row r="15">
      <c r="B15" t="s">
        <v>43</v>
      </c>
    </row>
    <row r="19">
      <c r="B19" s="9" t="str">
        <f>=HYPERLINK("#'Contents'!A1", "Return to Contents")</f>
      </c>
    </row>
  </sheetData>
  <mergeCells count="1">
    <mergeCell ref="D2:I2"/>
  </mergeCells>
  <pageMargins left="0.7" right="0.7" top="0.75" bottom="0.75" header="0.3" footer="0.3"/>
  <pageSetup paperSize="9" orientation="portrait" horizontalDpi="300" verticalDpi="300" r:id="rId2"/>
  <drawing r:id="rId1"/>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435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429</v>
      </c>
      <c r="C9" s="16" t="n">
        <v>0.0171155262600987</v>
      </c>
      <c r="D9" s="16" t="n">
        <v>0.016414441434574</v>
      </c>
      <c r="E9" s="16" t="n">
        <v>0.0182580233606211</v>
      </c>
      <c r="F9" s="16"/>
      <c r="G9" s="16" t="n">
        <v>0.0186341230875767</v>
      </c>
      <c r="H9" s="16" t="n">
        <v>0.020999435298987</v>
      </c>
      <c r="I9" s="16" t="n">
        <v>0.0129024739732338</v>
      </c>
      <c r="J9" s="16"/>
      <c r="K9" s="16" t="n">
        <v>0.0215642582513741</v>
      </c>
      <c r="L9" s="16" t="n">
        <v>0.00793471900774008</v>
      </c>
      <c r="M9" s="16" t="n">
        <v>0.00458200822308387</v>
      </c>
      <c r="N9" s="16" t="n">
        <v>0.0205172041375837</v>
      </c>
    </row>
    <row r="10">
      <c r="B10" s="17" t="s">
        <v>430</v>
      </c>
      <c r="C10" s="16" t="n">
        <v>0.0323454162444871</v>
      </c>
      <c r="D10" s="16" t="n">
        <v>0.043373171307673</v>
      </c>
      <c r="E10" s="16" t="n">
        <v>0.0221647261107367</v>
      </c>
      <c r="F10" s="16"/>
      <c r="G10" s="16" t="n">
        <v>0.028469054836996</v>
      </c>
      <c r="H10" s="16" t="n">
        <v>0.0427953813590881</v>
      </c>
      <c r="I10" s="16" t="n">
        <v>0.0241546352231386</v>
      </c>
      <c r="J10" s="16"/>
      <c r="K10" s="16" t="n">
        <v>0.0320061807320904</v>
      </c>
      <c r="L10" s="16" t="n">
        <v>0.0398567047440948</v>
      </c>
      <c r="M10" s="16" t="n">
        <v>0.00922987796868966</v>
      </c>
      <c r="N10" s="16" t="n">
        <v>0.0434528721889351</v>
      </c>
    </row>
    <row r="11">
      <c r="B11" s="17" t="s">
        <v>431</v>
      </c>
      <c r="C11" s="16" t="n">
        <v>0.0988250409018846</v>
      </c>
      <c r="D11" s="16" t="n">
        <v>0.104000128584083</v>
      </c>
      <c r="E11" s="16" t="n">
        <v>0.0943735900054731</v>
      </c>
      <c r="F11" s="16"/>
      <c r="G11" s="16" t="n">
        <v>0.0549796538948366</v>
      </c>
      <c r="H11" s="16" t="n">
        <v>0.102833053640002</v>
      </c>
      <c r="I11" s="16" t="n">
        <v>0.112413453644948</v>
      </c>
      <c r="J11" s="16"/>
      <c r="K11" s="16" t="n">
        <v>0.098549590457545</v>
      </c>
      <c r="L11" s="16" t="n">
        <v>0.109595377616768</v>
      </c>
      <c r="M11" s="16" t="n">
        <v>0.0983955976072723</v>
      </c>
      <c r="N11" s="16" t="n">
        <v>0.0786850576616121</v>
      </c>
    </row>
    <row r="12">
      <c r="B12" s="17" t="s">
        <v>432</v>
      </c>
      <c r="C12" s="16" t="n">
        <v>0.322713498084086</v>
      </c>
      <c r="D12" s="16" t="n">
        <v>0.324569843475967</v>
      </c>
      <c r="E12" s="16" t="n">
        <v>0.32331082557461</v>
      </c>
      <c r="F12" s="16"/>
      <c r="G12" s="16" t="n">
        <v>0.35300264107447</v>
      </c>
      <c r="H12" s="16" t="n">
        <v>0.314459952555672</v>
      </c>
      <c r="I12" s="16" t="n">
        <v>0.318428941535682</v>
      </c>
      <c r="J12" s="16"/>
      <c r="K12" s="16" t="n">
        <v>0.311487699048884</v>
      </c>
      <c r="L12" s="16" t="n">
        <v>0.344107781412125</v>
      </c>
      <c r="M12" s="16" t="n">
        <v>0.342258188872274</v>
      </c>
      <c r="N12" s="16" t="n">
        <v>0.332435940131922</v>
      </c>
    </row>
    <row r="13">
      <c r="B13" s="17" t="s">
        <v>433</v>
      </c>
      <c r="C13" s="16" t="n">
        <v>0.478244542858808</v>
      </c>
      <c r="D13" s="16" t="n">
        <v>0.456750966521278</v>
      </c>
      <c r="E13" s="16" t="n">
        <v>0.493956851829355</v>
      </c>
      <c r="F13" s="16"/>
      <c r="G13" s="16" t="n">
        <v>0.490610648496776</v>
      </c>
      <c r="H13" s="16" t="n">
        <v>0.468230699535811</v>
      </c>
      <c r="I13" s="16" t="n">
        <v>0.482676489907964</v>
      </c>
      <c r="J13" s="16"/>
      <c r="K13" s="16" t="n">
        <v>0.482796002355567</v>
      </c>
      <c r="L13" s="16" t="n">
        <v>0.44570036775653</v>
      </c>
      <c r="M13" s="16" t="n">
        <v>0.521738549272053</v>
      </c>
      <c r="N13" s="16" t="n">
        <v>0.467392895991438</v>
      </c>
    </row>
    <row r="14">
      <c r="B14" s="17" t="s">
        <v>74</v>
      </c>
      <c r="C14" s="22" t="n">
        <v>0.0507559756506357</v>
      </c>
      <c r="D14" s="22" t="n">
        <v>0.0548914486764254</v>
      </c>
      <c r="E14" s="22" t="n">
        <v>0.0479359831192042</v>
      </c>
      <c r="F14" s="22"/>
      <c r="G14" s="22" t="n">
        <v>0.0543038786093448</v>
      </c>
      <c r="H14" s="22" t="n">
        <v>0.0506814776104401</v>
      </c>
      <c r="I14" s="22" t="n">
        <v>0.0494240057150338</v>
      </c>
      <c r="J14" s="22"/>
      <c r="K14" s="22" t="n">
        <v>0.0535962691545399</v>
      </c>
      <c r="L14" s="22" t="n">
        <v>0.0528050494627419</v>
      </c>
      <c r="M14" s="22" t="n">
        <v>0.0237957780566267</v>
      </c>
      <c r="N14" s="22" t="n">
        <v>0.0575160298885089</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123</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0.242785944417156</v>
      </c>
      <c r="D9" s="16" t="n">
        <v>0.257981598710663</v>
      </c>
      <c r="E9" s="16" t="n">
        <v>0.228568211153875</v>
      </c>
      <c r="F9" s="16"/>
      <c r="G9" s="16" t="n">
        <v>0.179775377396611</v>
      </c>
      <c r="H9" s="16" t="n">
        <v>0.228770769060486</v>
      </c>
      <c r="I9" s="16" t="n">
        <v>0.280711107886394</v>
      </c>
      <c r="J9" s="16"/>
      <c r="K9" s="16" t="n">
        <v>0.223553007346079</v>
      </c>
      <c r="L9" s="16" t="n">
        <v>0.256468256347595</v>
      </c>
      <c r="M9" s="16" t="n">
        <v>0.375567978784558</v>
      </c>
      <c r="N9" s="16" t="n">
        <v>0.177488407262416</v>
      </c>
    </row>
    <row r="10">
      <c r="B10" s="17" t="s">
        <v>113</v>
      </c>
      <c r="C10" s="16" t="n">
        <v>0.47150455202179</v>
      </c>
      <c r="D10" s="16" t="n">
        <v>0.443101652869164</v>
      </c>
      <c r="E10" s="16" t="n">
        <v>0.500381386752495</v>
      </c>
      <c r="F10" s="16"/>
      <c r="G10" s="16" t="n">
        <v>0.509174874946426</v>
      </c>
      <c r="H10" s="16" t="n">
        <v>0.482356355297616</v>
      </c>
      <c r="I10" s="16" t="n">
        <v>0.446530690450297</v>
      </c>
      <c r="J10" s="16"/>
      <c r="K10" s="16" t="n">
        <v>0.482791148753914</v>
      </c>
      <c r="L10" s="16" t="n">
        <v>0.481485205772939</v>
      </c>
      <c r="M10" s="16" t="n">
        <v>0.416415344397423</v>
      </c>
      <c r="N10" s="16" t="n">
        <v>0.443529170661341</v>
      </c>
    </row>
    <row r="11">
      <c r="B11" s="17" t="s">
        <v>114</v>
      </c>
      <c r="C11" s="16" t="n">
        <v>0.193182957735332</v>
      </c>
      <c r="D11" s="16" t="n">
        <v>0.199122417303171</v>
      </c>
      <c r="E11" s="16" t="n">
        <v>0.189074192575172</v>
      </c>
      <c r="F11" s="16"/>
      <c r="G11" s="16" t="n">
        <v>0.207195814938685</v>
      </c>
      <c r="H11" s="16" t="n">
        <v>0.195810320915645</v>
      </c>
      <c r="I11" s="16" t="n">
        <v>0.185204169493063</v>
      </c>
      <c r="J11" s="16"/>
      <c r="K11" s="16" t="n">
        <v>0.20522875613124</v>
      </c>
      <c r="L11" s="16" t="n">
        <v>0.172267817841303</v>
      </c>
      <c r="M11" s="16" t="n">
        <v>0.111177967237229</v>
      </c>
      <c r="N11" s="16" t="n">
        <v>0.263430385764194</v>
      </c>
    </row>
    <row r="12">
      <c r="B12" s="17" t="s">
        <v>115</v>
      </c>
      <c r="C12" s="16" t="n">
        <v>0.0335303361032061</v>
      </c>
      <c r="D12" s="16" t="n">
        <v>0.0403735652146613</v>
      </c>
      <c r="E12" s="16" t="n">
        <v>0.0265701128747437</v>
      </c>
      <c r="F12" s="16"/>
      <c r="G12" s="16" t="n">
        <v>0.0241573219924685</v>
      </c>
      <c r="H12" s="16" t="n">
        <v>0.0329040601864635</v>
      </c>
      <c r="I12" s="16" t="n">
        <v>0.0378149293149172</v>
      </c>
      <c r="J12" s="16"/>
      <c r="K12" s="16" t="n">
        <v>0.0279063573605433</v>
      </c>
      <c r="L12" s="16" t="n">
        <v>0.0328221385259199</v>
      </c>
      <c r="M12" s="16" t="n">
        <v>0.0606140509301813</v>
      </c>
      <c r="N12" s="16" t="n">
        <v>0.0499871074704885</v>
      </c>
    </row>
    <row r="13">
      <c r="B13" s="17" t="s">
        <v>74</v>
      </c>
      <c r="C13" s="16" t="n">
        <v>0.0589962097225161</v>
      </c>
      <c r="D13" s="16" t="n">
        <v>0.059420765902341</v>
      </c>
      <c r="E13" s="16" t="n">
        <v>0.055406096643714</v>
      </c>
      <c r="F13" s="16"/>
      <c r="G13" s="16" t="n">
        <v>0.079696610725809</v>
      </c>
      <c r="H13" s="16" t="n">
        <v>0.0601584945397894</v>
      </c>
      <c r="I13" s="16" t="n">
        <v>0.0497391028553293</v>
      </c>
      <c r="J13" s="16"/>
      <c r="K13" s="16" t="n">
        <v>0.0605207304082242</v>
      </c>
      <c r="L13" s="16" t="n">
        <v>0.0569565815122433</v>
      </c>
      <c r="M13" s="16" t="n">
        <v>0.036224658650608</v>
      </c>
      <c r="N13" s="16" t="n">
        <v>0.0655649288415605</v>
      </c>
    </row>
    <row r="14">
      <c r="B14" s="17" t="s">
        <v>116</v>
      </c>
      <c r="C14" s="23" t="n">
        <v>0.714290496438946</v>
      </c>
      <c r="D14" s="23" t="n">
        <v>0.701083251579827</v>
      </c>
      <c r="E14" s="23" t="n">
        <v>0.72894959790637</v>
      </c>
      <c r="F14" s="23"/>
      <c r="G14" s="23" t="n">
        <v>0.688950252343037</v>
      </c>
      <c r="H14" s="23" t="n">
        <v>0.711127124358102</v>
      </c>
      <c r="I14" s="23" t="n">
        <v>0.727241798336691</v>
      </c>
      <c r="J14" s="23"/>
      <c r="K14" s="23" t="n">
        <v>0.706344156099993</v>
      </c>
      <c r="L14" s="23" t="n">
        <v>0.737953462120534</v>
      </c>
      <c r="M14" s="23" t="n">
        <v>0.791983323181981</v>
      </c>
      <c r="N14" s="23" t="n">
        <v>0.621017577923757</v>
      </c>
    </row>
    <row r="15">
      <c r="B15" s="17" t="s">
        <v>117</v>
      </c>
      <c r="C15" s="23" t="n">
        <v>0.226713293838538</v>
      </c>
      <c r="D15" s="23" t="n">
        <v>0.239495982517832</v>
      </c>
      <c r="E15" s="23" t="n">
        <v>0.215644305449916</v>
      </c>
      <c r="F15" s="23"/>
      <c r="G15" s="23" t="n">
        <v>0.231353136931154</v>
      </c>
      <c r="H15" s="23" t="n">
        <v>0.228714381102109</v>
      </c>
      <c r="I15" s="23" t="n">
        <v>0.22301909880798</v>
      </c>
      <c r="J15" s="23"/>
      <c r="K15" s="23" t="n">
        <v>0.233135113491783</v>
      </c>
      <c r="L15" s="23" t="n">
        <v>0.205089956367223</v>
      </c>
      <c r="M15" s="23" t="n">
        <v>0.171792018167411</v>
      </c>
      <c r="N15" s="23" t="n">
        <v>0.313417493234683</v>
      </c>
    </row>
    <row r="16">
      <c r="B16" s="17" t="s">
        <v>118</v>
      </c>
      <c r="C16" s="24" t="n">
        <v>0.487577202600408</v>
      </c>
      <c r="D16" s="24" t="n">
        <v>0.461587269061994</v>
      </c>
      <c r="E16" s="24" t="n">
        <v>0.513305292456454</v>
      </c>
      <c r="F16" s="24"/>
      <c r="G16" s="24" t="n">
        <v>0.457597115411883</v>
      </c>
      <c r="H16" s="24" t="n">
        <v>0.482412743255993</v>
      </c>
      <c r="I16" s="24" t="n">
        <v>0.504222699528711</v>
      </c>
      <c r="J16" s="24"/>
      <c r="K16" s="24" t="n">
        <v>0.47320904260821</v>
      </c>
      <c r="L16" s="24" t="n">
        <v>0.532863505753311</v>
      </c>
      <c r="M16" s="24" t="n">
        <v>0.620191305014571</v>
      </c>
      <c r="N16" s="24" t="n">
        <v>0.307600084689074</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436</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429</v>
      </c>
      <c r="C9" s="16" t="n">
        <v>0.0327467642357015</v>
      </c>
      <c r="D9" s="16" t="n">
        <v>0.0355255154914136</v>
      </c>
      <c r="E9" s="16" t="n">
        <v>0.0297318865253561</v>
      </c>
      <c r="F9" s="16"/>
      <c r="G9" s="16" t="n">
        <v>0.0225147776549815</v>
      </c>
      <c r="H9" s="16" t="n">
        <v>0.0266735589482943</v>
      </c>
      <c r="I9" s="16" t="n">
        <v>0.0424379902266772</v>
      </c>
      <c r="J9" s="16"/>
      <c r="K9" s="16" t="n">
        <v>0.0379883421959569</v>
      </c>
      <c r="L9" s="16" t="n">
        <v>0.021657886498227</v>
      </c>
      <c r="M9" s="16" t="n">
        <v>0.00623359415471523</v>
      </c>
      <c r="N9" s="16" t="n">
        <v>0.0275637537360119</v>
      </c>
    </row>
    <row r="10">
      <c r="B10" s="17" t="s">
        <v>430</v>
      </c>
      <c r="C10" s="16" t="n">
        <v>0.0462364883112078</v>
      </c>
      <c r="D10" s="16" t="n">
        <v>0.0562415433847258</v>
      </c>
      <c r="E10" s="16" t="n">
        <v>0.0365504372254472</v>
      </c>
      <c r="F10" s="16"/>
      <c r="G10" s="16" t="n">
        <v>0.0400839099080807</v>
      </c>
      <c r="H10" s="16" t="n">
        <v>0.0478628401870161</v>
      </c>
      <c r="I10" s="16" t="n">
        <v>0.0471534818814395</v>
      </c>
      <c r="J10" s="16"/>
      <c r="K10" s="16" t="n">
        <v>0.0522557520667577</v>
      </c>
      <c r="L10" s="16" t="n">
        <v>0.0332756176859674</v>
      </c>
      <c r="M10" s="16" t="n">
        <v>0.0363184509036247</v>
      </c>
      <c r="N10" s="16" t="n">
        <v>0.0380590962385811</v>
      </c>
    </row>
    <row r="11">
      <c r="B11" s="17" t="s">
        <v>431</v>
      </c>
      <c r="C11" s="16" t="n">
        <v>0.140873735742836</v>
      </c>
      <c r="D11" s="16" t="n">
        <v>0.136460879838315</v>
      </c>
      <c r="E11" s="16" t="n">
        <v>0.146053199262073</v>
      </c>
      <c r="F11" s="16"/>
      <c r="G11" s="16" t="n">
        <v>0.137341884738088</v>
      </c>
      <c r="H11" s="16" t="n">
        <v>0.154001278067061</v>
      </c>
      <c r="I11" s="16" t="n">
        <v>0.130055890236895</v>
      </c>
      <c r="J11" s="16"/>
      <c r="K11" s="16" t="n">
        <v>0.138474785730805</v>
      </c>
      <c r="L11" s="16" t="n">
        <v>0.174508411346057</v>
      </c>
      <c r="M11" s="16" t="n">
        <v>0.111600693794319</v>
      </c>
      <c r="N11" s="16" t="n">
        <v>0.115460704732231</v>
      </c>
    </row>
    <row r="12">
      <c r="B12" s="17" t="s">
        <v>432</v>
      </c>
      <c r="C12" s="16" t="n">
        <v>0.329374552390995</v>
      </c>
      <c r="D12" s="16" t="n">
        <v>0.320854085009559</v>
      </c>
      <c r="E12" s="16" t="n">
        <v>0.338211534033079</v>
      </c>
      <c r="F12" s="16"/>
      <c r="G12" s="16" t="n">
        <v>0.314811653920509</v>
      </c>
      <c r="H12" s="16" t="n">
        <v>0.321177450884437</v>
      </c>
      <c r="I12" s="16" t="n">
        <v>0.34275220952567</v>
      </c>
      <c r="J12" s="16"/>
      <c r="K12" s="16" t="n">
        <v>0.322056797459805</v>
      </c>
      <c r="L12" s="16" t="n">
        <v>0.331126077123467</v>
      </c>
      <c r="M12" s="16" t="n">
        <v>0.348790197212207</v>
      </c>
      <c r="N12" s="16" t="n">
        <v>0.356592985751947</v>
      </c>
    </row>
    <row r="13">
      <c r="B13" s="17" t="s">
        <v>433</v>
      </c>
      <c r="C13" s="16" t="n">
        <v>0.392964108923951</v>
      </c>
      <c r="D13" s="16" t="n">
        <v>0.390039769645678</v>
      </c>
      <c r="E13" s="16" t="n">
        <v>0.393225994888293</v>
      </c>
      <c r="F13" s="16"/>
      <c r="G13" s="16" t="n">
        <v>0.449415014059642</v>
      </c>
      <c r="H13" s="16" t="n">
        <v>0.377371939129077</v>
      </c>
      <c r="I13" s="16" t="n">
        <v>0.38517397542721</v>
      </c>
      <c r="J13" s="16"/>
      <c r="K13" s="16" t="n">
        <v>0.388737976919102</v>
      </c>
      <c r="L13" s="16" t="n">
        <v>0.378797399434147</v>
      </c>
      <c r="M13" s="16" t="n">
        <v>0.465037503847619</v>
      </c>
      <c r="N13" s="16" t="n">
        <v>0.391778504493201</v>
      </c>
    </row>
    <row r="14">
      <c r="B14" s="17" t="s">
        <v>74</v>
      </c>
      <c r="C14" s="22" t="n">
        <v>0.0578043503953081</v>
      </c>
      <c r="D14" s="22" t="n">
        <v>0.0608782066303073</v>
      </c>
      <c r="E14" s="22" t="n">
        <v>0.0562269480657519</v>
      </c>
      <c r="F14" s="22"/>
      <c r="G14" s="22" t="n">
        <v>0.0358327597186992</v>
      </c>
      <c r="H14" s="22" t="n">
        <v>0.0729129327841154</v>
      </c>
      <c r="I14" s="22" t="n">
        <v>0.0524264527021078</v>
      </c>
      <c r="J14" s="22"/>
      <c r="K14" s="22" t="n">
        <v>0.0604863456275733</v>
      </c>
      <c r="L14" s="22" t="n">
        <v>0.0606346079121346</v>
      </c>
      <c r="M14" s="22" t="n">
        <v>0.0320195600875147</v>
      </c>
      <c r="N14" s="22" t="n">
        <v>0.0705449550480275</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437</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429</v>
      </c>
      <c r="C9" s="16" t="n">
        <v>0.0192368326828178</v>
      </c>
      <c r="D9" s="16" t="n">
        <v>0.0204503087744544</v>
      </c>
      <c r="E9" s="16" t="n">
        <v>0.0185215631874632</v>
      </c>
      <c r="F9" s="16"/>
      <c r="G9" s="16" t="n">
        <v>0.0264409889759179</v>
      </c>
      <c r="H9" s="16" t="n">
        <v>0.0191038049549358</v>
      </c>
      <c r="I9" s="16" t="n">
        <v>0.0165152432005839</v>
      </c>
      <c r="J9" s="16"/>
      <c r="K9" s="16" t="n">
        <v>0.0185464569929301</v>
      </c>
      <c r="L9" s="16" t="n">
        <v>0.0296498364660287</v>
      </c>
      <c r="M9" s="16" t="n">
        <v>0.00429959574484194</v>
      </c>
      <c r="N9" s="16" t="n">
        <v>0.0228610441758381</v>
      </c>
    </row>
    <row r="10">
      <c r="B10" s="17" t="s">
        <v>430</v>
      </c>
      <c r="C10" s="16" t="n">
        <v>0.034537808801722</v>
      </c>
      <c r="D10" s="16" t="n">
        <v>0.0417245247068771</v>
      </c>
      <c r="E10" s="16" t="n">
        <v>0.0282507912834556</v>
      </c>
      <c r="F10" s="16"/>
      <c r="G10" s="16" t="n">
        <v>0.045209470758984</v>
      </c>
      <c r="H10" s="16" t="n">
        <v>0.0272130658669071</v>
      </c>
      <c r="I10" s="16" t="n">
        <v>0.0371372747402383</v>
      </c>
      <c r="J10" s="16"/>
      <c r="K10" s="16" t="n">
        <v>0.0366351579233108</v>
      </c>
      <c r="L10" s="16" t="n">
        <v>0.0364036364622482</v>
      </c>
      <c r="M10" s="16" t="n">
        <v>0.0147774966454339</v>
      </c>
      <c r="N10" s="16" t="n">
        <v>0.0370615321453009</v>
      </c>
    </row>
    <row r="11">
      <c r="B11" s="17" t="s">
        <v>431</v>
      </c>
      <c r="C11" s="16" t="n">
        <v>0.120174762725207</v>
      </c>
      <c r="D11" s="16" t="n">
        <v>0.136575872026054</v>
      </c>
      <c r="E11" s="16" t="n">
        <v>0.105810235408796</v>
      </c>
      <c r="F11" s="16"/>
      <c r="G11" s="16" t="n">
        <v>0.0988126799281699</v>
      </c>
      <c r="H11" s="16" t="n">
        <v>0.122578837505989</v>
      </c>
      <c r="I11" s="16" t="n">
        <v>0.126375360117811</v>
      </c>
      <c r="J11" s="16"/>
      <c r="K11" s="16" t="n">
        <v>0.114136385244889</v>
      </c>
      <c r="L11" s="16" t="n">
        <v>0.155551759240762</v>
      </c>
      <c r="M11" s="16" t="n">
        <v>0.0988354241934555</v>
      </c>
      <c r="N11" s="16" t="n">
        <v>0.10891502396009</v>
      </c>
    </row>
    <row r="12">
      <c r="B12" s="17" t="s">
        <v>432</v>
      </c>
      <c r="C12" s="16" t="n">
        <v>0.360714563047475</v>
      </c>
      <c r="D12" s="16" t="n">
        <v>0.338876871078903</v>
      </c>
      <c r="E12" s="16" t="n">
        <v>0.385134459987807</v>
      </c>
      <c r="F12" s="16"/>
      <c r="G12" s="16" t="n">
        <v>0.352122195670864</v>
      </c>
      <c r="H12" s="16" t="n">
        <v>0.374831829884017</v>
      </c>
      <c r="I12" s="16" t="n">
        <v>0.350974656790712</v>
      </c>
      <c r="J12" s="16"/>
      <c r="K12" s="16" t="n">
        <v>0.355582393809023</v>
      </c>
      <c r="L12" s="16" t="n">
        <v>0.34438760185334</v>
      </c>
      <c r="M12" s="16" t="n">
        <v>0.433260908864136</v>
      </c>
      <c r="N12" s="16" t="n">
        <v>0.341248165387096</v>
      </c>
    </row>
    <row r="13">
      <c r="B13" s="17" t="s">
        <v>433</v>
      </c>
      <c r="C13" s="16" t="n">
        <v>0.414586153473524</v>
      </c>
      <c r="D13" s="16" t="n">
        <v>0.413193096234784</v>
      </c>
      <c r="E13" s="16" t="n">
        <v>0.40865314133046</v>
      </c>
      <c r="F13" s="16"/>
      <c r="G13" s="16" t="n">
        <v>0.439911621061023</v>
      </c>
      <c r="H13" s="16" t="n">
        <v>0.399068418354158</v>
      </c>
      <c r="I13" s="16" t="n">
        <v>0.419020048711835</v>
      </c>
      <c r="J13" s="16"/>
      <c r="K13" s="16" t="n">
        <v>0.416316335583078</v>
      </c>
      <c r="L13" s="16" t="n">
        <v>0.39201192589684</v>
      </c>
      <c r="M13" s="16" t="n">
        <v>0.428706502234701</v>
      </c>
      <c r="N13" s="16" t="n">
        <v>0.437716040126933</v>
      </c>
    </row>
    <row r="14">
      <c r="B14" s="17" t="s">
        <v>74</v>
      </c>
      <c r="C14" s="22" t="n">
        <v>0.0507498792692547</v>
      </c>
      <c r="D14" s="22" t="n">
        <v>0.0491793271789273</v>
      </c>
      <c r="E14" s="22" t="n">
        <v>0.0536298088020177</v>
      </c>
      <c r="F14" s="22"/>
      <c r="G14" s="22" t="n">
        <v>0.0375030436050416</v>
      </c>
      <c r="H14" s="22" t="n">
        <v>0.0572040434339924</v>
      </c>
      <c r="I14" s="22" t="n">
        <v>0.0499774164388197</v>
      </c>
      <c r="J14" s="22"/>
      <c r="K14" s="22" t="n">
        <v>0.0587832704467699</v>
      </c>
      <c r="L14" s="22" t="n">
        <v>0.041995240080781</v>
      </c>
      <c r="M14" s="22" t="n">
        <v>0.0201200723174323</v>
      </c>
      <c r="N14" s="22" t="n">
        <v>0.0521981942047416</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438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429</v>
      </c>
      <c r="C9" s="16" t="n">
        <v>0.016731716727051</v>
      </c>
      <c r="D9" s="16" t="n">
        <v>0.0181725727861023</v>
      </c>
      <c r="E9" s="16" t="n">
        <v>0.0148387486451331</v>
      </c>
      <c r="F9" s="16"/>
      <c r="G9" s="16" t="n">
        <v>0.0223768044025426</v>
      </c>
      <c r="H9" s="16" t="n">
        <v>0.0143281690658131</v>
      </c>
      <c r="I9" s="16" t="n">
        <v>0.0167382001105297</v>
      </c>
      <c r="J9" s="16"/>
      <c r="K9" s="16" t="n">
        <v>0.0192600560468628</v>
      </c>
      <c r="L9" s="16" t="n">
        <v>0.0140002837175786</v>
      </c>
      <c r="M9" s="16" t="n">
        <v>0.00458200822308387</v>
      </c>
      <c r="N9" s="16" t="n">
        <v>0.0121359293037027</v>
      </c>
    </row>
    <row r="10">
      <c r="B10" s="17" t="s">
        <v>430</v>
      </c>
      <c r="C10" s="16" t="n">
        <v>0.0307071757819831</v>
      </c>
      <c r="D10" s="16" t="n">
        <v>0.0347602345431653</v>
      </c>
      <c r="E10" s="16" t="n">
        <v>0.0274515940378304</v>
      </c>
      <c r="F10" s="16"/>
      <c r="G10" s="16" t="n">
        <v>0.0366815637029999</v>
      </c>
      <c r="H10" s="16" t="n">
        <v>0.027528122235885</v>
      </c>
      <c r="I10" s="16" t="n">
        <v>0.0313050657166385</v>
      </c>
      <c r="J10" s="16"/>
      <c r="K10" s="16" t="n">
        <v>0.0310462550490384</v>
      </c>
      <c r="L10" s="16" t="n">
        <v>0.0441097043718692</v>
      </c>
      <c r="M10" s="16" t="n">
        <v>0.0170037628250403</v>
      </c>
      <c r="N10" s="16" t="n">
        <v>0.0195511537538143</v>
      </c>
    </row>
    <row r="11">
      <c r="B11" s="17" t="s">
        <v>431</v>
      </c>
      <c r="C11" s="16" t="n">
        <v>0.117321083091729</v>
      </c>
      <c r="D11" s="16" t="n">
        <v>0.126438818844031</v>
      </c>
      <c r="E11" s="16" t="n">
        <v>0.1112435855677</v>
      </c>
      <c r="F11" s="16"/>
      <c r="G11" s="16" t="n">
        <v>0.106184603238679</v>
      </c>
      <c r="H11" s="16" t="n">
        <v>0.120714632831575</v>
      </c>
      <c r="I11" s="16" t="n">
        <v>0.118562459078208</v>
      </c>
      <c r="J11" s="16"/>
      <c r="K11" s="16" t="n">
        <v>0.115747865059946</v>
      </c>
      <c r="L11" s="16" t="n">
        <v>0.144942479305241</v>
      </c>
      <c r="M11" s="16" t="n">
        <v>0.0899173829534846</v>
      </c>
      <c r="N11" s="16" t="n">
        <v>0.112240769646203</v>
      </c>
    </row>
    <row r="12">
      <c r="B12" s="17" t="s">
        <v>432</v>
      </c>
      <c r="C12" s="16" t="n">
        <v>0.308760483210856</v>
      </c>
      <c r="D12" s="16" t="n">
        <v>0.322100009161747</v>
      </c>
      <c r="E12" s="16" t="n">
        <v>0.297638143576282</v>
      </c>
      <c r="F12" s="16"/>
      <c r="G12" s="16" t="n">
        <v>0.291068579271488</v>
      </c>
      <c r="H12" s="16" t="n">
        <v>0.321048813780382</v>
      </c>
      <c r="I12" s="16" t="n">
        <v>0.304316013678619</v>
      </c>
      <c r="J12" s="16"/>
      <c r="K12" s="16" t="n">
        <v>0.297357130266347</v>
      </c>
      <c r="L12" s="16" t="n">
        <v>0.323228932966647</v>
      </c>
      <c r="M12" s="16" t="n">
        <v>0.357460238796733</v>
      </c>
      <c r="N12" s="16" t="n">
        <v>0.306637339377437</v>
      </c>
    </row>
    <row r="13">
      <c r="B13" s="17" t="s">
        <v>433</v>
      </c>
      <c r="C13" s="16" t="n">
        <v>0.473892265671064</v>
      </c>
      <c r="D13" s="16" t="n">
        <v>0.44365719202253</v>
      </c>
      <c r="E13" s="16" t="n">
        <v>0.497163690900422</v>
      </c>
      <c r="F13" s="16"/>
      <c r="G13" s="16" t="n">
        <v>0.493170690696933</v>
      </c>
      <c r="H13" s="16" t="n">
        <v>0.454804740486012</v>
      </c>
      <c r="I13" s="16" t="n">
        <v>0.484035533932881</v>
      </c>
      <c r="J13" s="16"/>
      <c r="K13" s="16" t="n">
        <v>0.478127238833888</v>
      </c>
      <c r="L13" s="16" t="n">
        <v>0.429234933367912</v>
      </c>
      <c r="M13" s="16" t="n">
        <v>0.502740018556475</v>
      </c>
      <c r="N13" s="16" t="n">
        <v>0.502445814687166</v>
      </c>
    </row>
    <row r="14">
      <c r="B14" s="17" t="s">
        <v>74</v>
      </c>
      <c r="C14" s="22" t="n">
        <v>0.0525872755173173</v>
      </c>
      <c r="D14" s="22" t="n">
        <v>0.0548711726424243</v>
      </c>
      <c r="E14" s="22" t="n">
        <v>0.0516642372726316</v>
      </c>
      <c r="F14" s="22"/>
      <c r="G14" s="22" t="n">
        <v>0.0505177586873567</v>
      </c>
      <c r="H14" s="22" t="n">
        <v>0.0615755216003329</v>
      </c>
      <c r="I14" s="22" t="n">
        <v>0.0450427274831234</v>
      </c>
      <c r="J14" s="22"/>
      <c r="K14" s="22" t="n">
        <v>0.0584614547439182</v>
      </c>
      <c r="L14" s="22" t="n">
        <v>0.0444836662707521</v>
      </c>
      <c r="M14" s="22" t="n">
        <v>0.0282965886451836</v>
      </c>
      <c r="N14" s="22" t="n">
        <v>0.046988993231677</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439</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429</v>
      </c>
      <c r="C9" s="16" t="n">
        <v>0.0112657680804667</v>
      </c>
      <c r="D9" s="16" t="n">
        <v>0.0126096633618982</v>
      </c>
      <c r="E9" s="16" t="n">
        <v>0.0102142999877813</v>
      </c>
      <c r="F9" s="16"/>
      <c r="G9" s="16" t="n">
        <v>0.00269593120945084</v>
      </c>
      <c r="H9" s="16" t="n">
        <v>0.017540758436444</v>
      </c>
      <c r="I9" s="16" t="n">
        <v>0.00881277027369017</v>
      </c>
      <c r="J9" s="16"/>
      <c r="K9" s="16" t="n">
        <v>0.0136877935547873</v>
      </c>
      <c r="L9" s="16" t="n">
        <v>0.00712088966821487</v>
      </c>
      <c r="M9" s="16" t="n">
        <v>0</v>
      </c>
      <c r="N9" s="16" t="n">
        <v>0.0170612100485485</v>
      </c>
    </row>
    <row r="10">
      <c r="B10" s="17" t="s">
        <v>430</v>
      </c>
      <c r="C10" s="16" t="n">
        <v>0.0293178451950983</v>
      </c>
      <c r="D10" s="16" t="n">
        <v>0.0389986582260069</v>
      </c>
      <c r="E10" s="16" t="n">
        <v>0.0204044828234473</v>
      </c>
      <c r="F10" s="16"/>
      <c r="G10" s="16" t="n">
        <v>0.0415171128168671</v>
      </c>
      <c r="H10" s="16" t="n">
        <v>0.0359958550884727</v>
      </c>
      <c r="I10" s="16" t="n">
        <v>0.0182869632286483</v>
      </c>
      <c r="J10" s="16"/>
      <c r="K10" s="16" t="n">
        <v>0.0282761196035461</v>
      </c>
      <c r="L10" s="16" t="n">
        <v>0.0358277111860863</v>
      </c>
      <c r="M10" s="16" t="n">
        <v>0.0195772408904074</v>
      </c>
      <c r="N10" s="16" t="n">
        <v>0.0239383785824704</v>
      </c>
    </row>
    <row r="11">
      <c r="B11" s="17" t="s">
        <v>431</v>
      </c>
      <c r="C11" s="16" t="n">
        <v>0.10524219599481</v>
      </c>
      <c r="D11" s="16" t="n">
        <v>0.112391526220369</v>
      </c>
      <c r="E11" s="16" t="n">
        <v>0.0989753872469433</v>
      </c>
      <c r="F11" s="16"/>
      <c r="G11" s="16" t="n">
        <v>0.0603724216160082</v>
      </c>
      <c r="H11" s="16" t="n">
        <v>0.094956467125378</v>
      </c>
      <c r="I11" s="16" t="n">
        <v>0.132532917924329</v>
      </c>
      <c r="J11" s="16"/>
      <c r="K11" s="16" t="n">
        <v>0.0964356001620208</v>
      </c>
      <c r="L11" s="16" t="n">
        <v>0.145451833080984</v>
      </c>
      <c r="M11" s="16" t="n">
        <v>0.0896357109006309</v>
      </c>
      <c r="N11" s="16" t="n">
        <v>0.0997968271684709</v>
      </c>
    </row>
    <row r="12">
      <c r="B12" s="17" t="s">
        <v>432</v>
      </c>
      <c r="C12" s="16" t="n">
        <v>0.3187565769588</v>
      </c>
      <c r="D12" s="16" t="n">
        <v>0.304971682738041</v>
      </c>
      <c r="E12" s="16" t="n">
        <v>0.333835516230924</v>
      </c>
      <c r="F12" s="16"/>
      <c r="G12" s="16" t="n">
        <v>0.307071548658957</v>
      </c>
      <c r="H12" s="16" t="n">
        <v>0.327898992009998</v>
      </c>
      <c r="I12" s="16" t="n">
        <v>0.314866337151984</v>
      </c>
      <c r="J12" s="16"/>
      <c r="K12" s="16" t="n">
        <v>0.326409471430101</v>
      </c>
      <c r="L12" s="16" t="n">
        <v>0.281380460286834</v>
      </c>
      <c r="M12" s="16" t="n">
        <v>0.357666113269153</v>
      </c>
      <c r="N12" s="16" t="n">
        <v>0.306936903901146</v>
      </c>
    </row>
    <row r="13">
      <c r="B13" s="17" t="s">
        <v>433</v>
      </c>
      <c r="C13" s="16" t="n">
        <v>0.480942934419785</v>
      </c>
      <c r="D13" s="16" t="n">
        <v>0.47305166894683</v>
      </c>
      <c r="E13" s="16" t="n">
        <v>0.484186870253274</v>
      </c>
      <c r="F13" s="16"/>
      <c r="G13" s="16" t="n">
        <v>0.534356195573489</v>
      </c>
      <c r="H13" s="16" t="n">
        <v>0.462628454620387</v>
      </c>
      <c r="I13" s="16" t="n">
        <v>0.476885158881443</v>
      </c>
      <c r="J13" s="16"/>
      <c r="K13" s="16" t="n">
        <v>0.478118456289702</v>
      </c>
      <c r="L13" s="16" t="n">
        <v>0.472084610151632</v>
      </c>
      <c r="M13" s="16" t="n">
        <v>0.501106417486921</v>
      </c>
      <c r="N13" s="16" t="n">
        <v>0.490861791520128</v>
      </c>
    </row>
    <row r="14">
      <c r="B14" s="17" t="s">
        <v>74</v>
      </c>
      <c r="C14" s="22" t="n">
        <v>0.0544746793510399</v>
      </c>
      <c r="D14" s="22" t="n">
        <v>0.0579768005068553</v>
      </c>
      <c r="E14" s="22" t="n">
        <v>0.0523834434576303</v>
      </c>
      <c r="F14" s="22"/>
      <c r="G14" s="22" t="n">
        <v>0.0539867901252284</v>
      </c>
      <c r="H14" s="22" t="n">
        <v>0.0609794727193206</v>
      </c>
      <c r="I14" s="22" t="n">
        <v>0.0486158525399049</v>
      </c>
      <c r="J14" s="22"/>
      <c r="K14" s="22" t="n">
        <v>0.0570725589598427</v>
      </c>
      <c r="L14" s="22" t="n">
        <v>0.0581344956262482</v>
      </c>
      <c r="M14" s="22" t="n">
        <v>0.0320145174528877</v>
      </c>
      <c r="N14" s="22" t="n">
        <v>0.0614048887792361</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440</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429</v>
      </c>
      <c r="C9" s="16" t="n">
        <v>0.0155959740999206</v>
      </c>
      <c r="D9" s="16" t="n">
        <v>0.0200259483008074</v>
      </c>
      <c r="E9" s="16" t="n">
        <v>0.0115735042755314</v>
      </c>
      <c r="F9" s="16"/>
      <c r="G9" s="16" t="n">
        <v>0.0288537394816651</v>
      </c>
      <c r="H9" s="16" t="n">
        <v>0.0157015893057233</v>
      </c>
      <c r="I9" s="16" t="n">
        <v>0.0102614425688346</v>
      </c>
      <c r="J9" s="16"/>
      <c r="K9" s="16" t="n">
        <v>0.0146861127096445</v>
      </c>
      <c r="L9" s="16" t="n">
        <v>0.0242490757399613</v>
      </c>
      <c r="M9" s="16" t="n">
        <v>0.00964492492489904</v>
      </c>
      <c r="N9" s="16" t="n">
        <v>0.0130894959312162</v>
      </c>
    </row>
    <row r="10">
      <c r="B10" s="17" t="s">
        <v>430</v>
      </c>
      <c r="C10" s="16" t="n">
        <v>0.0338494158581306</v>
      </c>
      <c r="D10" s="16" t="n">
        <v>0.0272205075176193</v>
      </c>
      <c r="E10" s="16" t="n">
        <v>0.041345843828609</v>
      </c>
      <c r="F10" s="16"/>
      <c r="G10" s="16" t="n">
        <v>0.0292917012182943</v>
      </c>
      <c r="H10" s="16" t="n">
        <v>0.0436072446281737</v>
      </c>
      <c r="I10" s="16" t="n">
        <v>0.0265716480923107</v>
      </c>
      <c r="J10" s="16"/>
      <c r="K10" s="16" t="n">
        <v>0.0352312276946198</v>
      </c>
      <c r="L10" s="16" t="n">
        <v>0.0452721610860495</v>
      </c>
      <c r="M10" s="16" t="n">
        <v>0.0198887100561903</v>
      </c>
      <c r="N10" s="16" t="n">
        <v>0.0113685846337665</v>
      </c>
    </row>
    <row r="11">
      <c r="B11" s="17" t="s">
        <v>431</v>
      </c>
      <c r="C11" s="16" t="n">
        <v>0.153086987118087</v>
      </c>
      <c r="D11" s="16" t="n">
        <v>0.172531712252306</v>
      </c>
      <c r="E11" s="16" t="n">
        <v>0.135867524882548</v>
      </c>
      <c r="F11" s="16"/>
      <c r="G11" s="16" t="n">
        <v>0.12046264255743</v>
      </c>
      <c r="H11" s="16" t="n">
        <v>0.164250992572736</v>
      </c>
      <c r="I11" s="16" t="n">
        <v>0.155586201099722</v>
      </c>
      <c r="J11" s="16"/>
      <c r="K11" s="16" t="n">
        <v>0.154754305259227</v>
      </c>
      <c r="L11" s="16" t="n">
        <v>0.186202182831225</v>
      </c>
      <c r="M11" s="16" t="n">
        <v>0.108670183796229</v>
      </c>
      <c r="N11" s="16" t="n">
        <v>0.136410691581042</v>
      </c>
    </row>
    <row r="12">
      <c r="B12" s="17" t="s">
        <v>432</v>
      </c>
      <c r="C12" s="16" t="n">
        <v>0.359427508260493</v>
      </c>
      <c r="D12" s="16" t="n">
        <v>0.355048432123229</v>
      </c>
      <c r="E12" s="16" t="n">
        <v>0.366172499121406</v>
      </c>
      <c r="F12" s="16"/>
      <c r="G12" s="16" t="n">
        <v>0.395023287964721</v>
      </c>
      <c r="H12" s="16" t="n">
        <v>0.366252376903851</v>
      </c>
      <c r="I12" s="16" t="n">
        <v>0.339019334308491</v>
      </c>
      <c r="J12" s="16"/>
      <c r="K12" s="16" t="n">
        <v>0.358887224672638</v>
      </c>
      <c r="L12" s="16" t="n">
        <v>0.346576744468653</v>
      </c>
      <c r="M12" s="16" t="n">
        <v>0.40271726549831</v>
      </c>
      <c r="N12" s="16" t="n">
        <v>0.336511336333762</v>
      </c>
    </row>
    <row r="13">
      <c r="B13" s="17" t="s">
        <v>433</v>
      </c>
      <c r="C13" s="16" t="n">
        <v>0.364759219297134</v>
      </c>
      <c r="D13" s="16" t="n">
        <v>0.351426571966236</v>
      </c>
      <c r="E13" s="16" t="n">
        <v>0.372546881218414</v>
      </c>
      <c r="F13" s="16"/>
      <c r="G13" s="16" t="n">
        <v>0.330611293397724</v>
      </c>
      <c r="H13" s="16" t="n">
        <v>0.341170638525748</v>
      </c>
      <c r="I13" s="16" t="n">
        <v>0.400191124950385</v>
      </c>
      <c r="J13" s="16"/>
      <c r="K13" s="16" t="n">
        <v>0.35557727151734</v>
      </c>
      <c r="L13" s="16" t="n">
        <v>0.328559042568397</v>
      </c>
      <c r="M13" s="16" t="n">
        <v>0.418692804758568</v>
      </c>
      <c r="N13" s="16" t="n">
        <v>0.445208010547534</v>
      </c>
    </row>
    <row r="14">
      <c r="B14" s="17" t="s">
        <v>74</v>
      </c>
      <c r="C14" s="22" t="n">
        <v>0.073280895366235</v>
      </c>
      <c r="D14" s="22" t="n">
        <v>0.0737468278398015</v>
      </c>
      <c r="E14" s="22" t="n">
        <v>0.0724937466734922</v>
      </c>
      <c r="F14" s="22"/>
      <c r="G14" s="22" t="n">
        <v>0.0957573353801654</v>
      </c>
      <c r="H14" s="22" t="n">
        <v>0.0690171580637678</v>
      </c>
      <c r="I14" s="22" t="n">
        <v>0.0683702489802563</v>
      </c>
      <c r="J14" s="22"/>
      <c r="K14" s="22" t="n">
        <v>0.080863858146531</v>
      </c>
      <c r="L14" s="22" t="n">
        <v>0.0691407933057136</v>
      </c>
      <c r="M14" s="22" t="n">
        <v>0.040386110965804</v>
      </c>
      <c r="N14" s="22" t="n">
        <v>0.0574118809726791</v>
      </c>
    </row>
    <row r="15">
      <c r="B15" s="18"/>
    </row>
    <row r="16">
      <c r="B16" t="s">
        <v>42</v>
      </c>
    </row>
    <row r="17">
      <c r="B17" t="s">
        <v>43</v>
      </c>
    </row>
    <row r="19">
      <c r="B1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124</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0.38116655202123</v>
      </c>
      <c r="D9" s="16" t="n">
        <v>0.394813963590104</v>
      </c>
      <c r="E9" s="16" t="n">
        <v>0.366549646288279</v>
      </c>
      <c r="F9" s="16"/>
      <c r="G9" s="16" t="n">
        <v>0.374760882595898</v>
      </c>
      <c r="H9" s="16" t="n">
        <v>0.385128910721598</v>
      </c>
      <c r="I9" s="16" t="n">
        <v>0.380010278170685</v>
      </c>
      <c r="J9" s="16"/>
      <c r="K9" s="16" t="n">
        <v>0.362174243146502</v>
      </c>
      <c r="L9" s="16" t="n">
        <v>0.393013513875798</v>
      </c>
      <c r="M9" s="16" t="n">
        <v>0.50856299052298</v>
      </c>
      <c r="N9" s="16" t="n">
        <v>0.327503877457056</v>
      </c>
    </row>
    <row r="10">
      <c r="B10" s="17" t="s">
        <v>113</v>
      </c>
      <c r="C10" s="16" t="n">
        <v>0.500330736447017</v>
      </c>
      <c r="D10" s="16" t="n">
        <v>0.469246409974285</v>
      </c>
      <c r="E10" s="16" t="n">
        <v>0.530295434315928</v>
      </c>
      <c r="F10" s="16"/>
      <c r="G10" s="16" t="n">
        <v>0.505308984038697</v>
      </c>
      <c r="H10" s="16" t="n">
        <v>0.490957882875273</v>
      </c>
      <c r="I10" s="16" t="n">
        <v>0.50708426170662</v>
      </c>
      <c r="J10" s="16"/>
      <c r="K10" s="16" t="n">
        <v>0.523430031517023</v>
      </c>
      <c r="L10" s="16" t="n">
        <v>0.477942563097875</v>
      </c>
      <c r="M10" s="16" t="n">
        <v>0.401263354102162</v>
      </c>
      <c r="N10" s="16" t="n">
        <v>0.512806086289584</v>
      </c>
    </row>
    <row r="11">
      <c r="B11" s="17" t="s">
        <v>114</v>
      </c>
      <c r="C11" s="16" t="n">
        <v>0.082237976764937</v>
      </c>
      <c r="D11" s="16" t="n">
        <v>0.0893455430245511</v>
      </c>
      <c r="E11" s="16" t="n">
        <v>0.0762719489090484</v>
      </c>
      <c r="F11" s="16"/>
      <c r="G11" s="16" t="n">
        <v>0.0771796720814437</v>
      </c>
      <c r="H11" s="16" t="n">
        <v>0.0897923024890495</v>
      </c>
      <c r="I11" s="16" t="n">
        <v>0.0772078790747336</v>
      </c>
      <c r="J11" s="16"/>
      <c r="K11" s="16" t="n">
        <v>0.0839013351550011</v>
      </c>
      <c r="L11" s="16" t="n">
        <v>0.0691863545327262</v>
      </c>
      <c r="M11" s="16" t="n">
        <v>0.0564446728403827</v>
      </c>
      <c r="N11" s="16" t="n">
        <v>0.136578980204463</v>
      </c>
    </row>
    <row r="12">
      <c r="B12" s="17" t="s">
        <v>115</v>
      </c>
      <c r="C12" s="16" t="n">
        <v>0.0146362227214542</v>
      </c>
      <c r="D12" s="16" t="n">
        <v>0.0181200016125042</v>
      </c>
      <c r="E12" s="16" t="n">
        <v>0.0115341691784956</v>
      </c>
      <c r="F12" s="16"/>
      <c r="G12" s="16" t="n">
        <v>0.00587797842957817</v>
      </c>
      <c r="H12" s="16" t="n">
        <v>0.0161828652076695</v>
      </c>
      <c r="I12" s="16" t="n">
        <v>0.016656502938341</v>
      </c>
      <c r="J12" s="16"/>
      <c r="K12" s="16" t="n">
        <v>0.0103055430808192</v>
      </c>
      <c r="L12" s="16" t="n">
        <v>0.0261199922935619</v>
      </c>
      <c r="M12" s="16" t="n">
        <v>0.0236404867998162</v>
      </c>
      <c r="N12" s="16" t="n">
        <v>0.00666341374675668</v>
      </c>
    </row>
    <row r="13">
      <c r="B13" s="17" t="s">
        <v>74</v>
      </c>
      <c r="C13" s="16" t="n">
        <v>0.0216285120453625</v>
      </c>
      <c r="D13" s="16" t="n">
        <v>0.0284740817985558</v>
      </c>
      <c r="E13" s="16" t="n">
        <v>0.0153488013082494</v>
      </c>
      <c r="F13" s="16"/>
      <c r="G13" s="16" t="n">
        <v>0.0368724828543825</v>
      </c>
      <c r="H13" s="16" t="n">
        <v>0.0179380387064093</v>
      </c>
      <c r="I13" s="16" t="n">
        <v>0.0190410781096205</v>
      </c>
      <c r="J13" s="16"/>
      <c r="K13" s="16" t="n">
        <v>0.0201888471006543</v>
      </c>
      <c r="L13" s="16" t="n">
        <v>0.0337375762000386</v>
      </c>
      <c r="M13" s="16" t="n">
        <v>0.0100884957346589</v>
      </c>
      <c r="N13" s="16" t="n">
        <v>0.0164476423021399</v>
      </c>
    </row>
    <row r="14">
      <c r="B14" s="17" t="s">
        <v>116</v>
      </c>
      <c r="C14" s="23" t="n">
        <v>0.881497288468246</v>
      </c>
      <c r="D14" s="23" t="n">
        <v>0.864060373564389</v>
      </c>
      <c r="E14" s="23" t="n">
        <v>0.896845080604207</v>
      </c>
      <c r="F14" s="23"/>
      <c r="G14" s="23" t="n">
        <v>0.880069866634596</v>
      </c>
      <c r="H14" s="23" t="n">
        <v>0.876086793596872</v>
      </c>
      <c r="I14" s="23" t="n">
        <v>0.887094539877305</v>
      </c>
      <c r="J14" s="23"/>
      <c r="K14" s="23" t="n">
        <v>0.885604274663525</v>
      </c>
      <c r="L14" s="23" t="n">
        <v>0.870956076973673</v>
      </c>
      <c r="M14" s="23" t="n">
        <v>0.909826344625142</v>
      </c>
      <c r="N14" s="23" t="n">
        <v>0.84030996374664</v>
      </c>
    </row>
    <row r="15">
      <c r="B15" s="17" t="s">
        <v>117</v>
      </c>
      <c r="C15" s="23" t="n">
        <v>0.0968741994863911</v>
      </c>
      <c r="D15" s="23" t="n">
        <v>0.107465544637055</v>
      </c>
      <c r="E15" s="23" t="n">
        <v>0.0878061180875439</v>
      </c>
      <c r="F15" s="23"/>
      <c r="G15" s="23" t="n">
        <v>0.0830576505110219</v>
      </c>
      <c r="H15" s="23" t="n">
        <v>0.105975167696719</v>
      </c>
      <c r="I15" s="23" t="n">
        <v>0.0938643820130746</v>
      </c>
      <c r="J15" s="23"/>
      <c r="K15" s="23" t="n">
        <v>0.0942068782358203</v>
      </c>
      <c r="L15" s="23" t="n">
        <v>0.0953063468262881</v>
      </c>
      <c r="M15" s="23" t="n">
        <v>0.0800851596401989</v>
      </c>
      <c r="N15" s="23" t="n">
        <v>0.14324239395122</v>
      </c>
    </row>
    <row r="16">
      <c r="B16" s="17" t="s">
        <v>118</v>
      </c>
      <c r="C16" s="24" t="n">
        <v>0.784623088981855</v>
      </c>
      <c r="D16" s="24" t="n">
        <v>0.756594828927333</v>
      </c>
      <c r="E16" s="24" t="n">
        <v>0.809038962516663</v>
      </c>
      <c r="F16" s="24"/>
      <c r="G16" s="24" t="n">
        <v>0.797012216123574</v>
      </c>
      <c r="H16" s="24" t="n">
        <v>0.770111625900153</v>
      </c>
      <c r="I16" s="24" t="n">
        <v>0.79323015786423</v>
      </c>
      <c r="J16" s="24"/>
      <c r="K16" s="24" t="n">
        <v>0.791397396427705</v>
      </c>
      <c r="L16" s="24" t="n">
        <v>0.775649730147385</v>
      </c>
      <c r="M16" s="24" t="n">
        <v>0.829741184984943</v>
      </c>
      <c r="N16" s="24" t="n">
        <v>0.697067569795421</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125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0.498393814524926</v>
      </c>
      <c r="D9" s="16" t="n">
        <v>0.51676621832633</v>
      </c>
      <c r="E9" s="16" t="n">
        <v>0.482021677389016</v>
      </c>
      <c r="F9" s="16"/>
      <c r="G9" s="16" t="n">
        <v>0.492055159301557</v>
      </c>
      <c r="H9" s="16" t="n">
        <v>0.489636806912279</v>
      </c>
      <c r="I9" s="16" t="n">
        <v>0.50904412191983</v>
      </c>
      <c r="J9" s="16"/>
      <c r="K9" s="16" t="n">
        <v>0.458256049874367</v>
      </c>
      <c r="L9" s="16" t="n">
        <v>0.524239991487067</v>
      </c>
      <c r="M9" s="16" t="n">
        <v>0.700709582723566</v>
      </c>
      <c r="N9" s="16" t="n">
        <v>0.502452188844277</v>
      </c>
    </row>
    <row r="10">
      <c r="B10" s="17" t="s">
        <v>113</v>
      </c>
      <c r="C10" s="16" t="n">
        <v>0.404296873396271</v>
      </c>
      <c r="D10" s="16" t="n">
        <v>0.379675473658265</v>
      </c>
      <c r="E10" s="16" t="n">
        <v>0.428185904018668</v>
      </c>
      <c r="F10" s="16"/>
      <c r="G10" s="16" t="n">
        <v>0.4196284410621</v>
      </c>
      <c r="H10" s="16" t="n">
        <v>0.416149590145788</v>
      </c>
      <c r="I10" s="16" t="n">
        <v>0.387214740475487</v>
      </c>
      <c r="J10" s="16"/>
      <c r="K10" s="16" t="n">
        <v>0.436402872371605</v>
      </c>
      <c r="L10" s="16" t="n">
        <v>0.383115667280664</v>
      </c>
      <c r="M10" s="16" t="n">
        <v>0.256351620642277</v>
      </c>
      <c r="N10" s="16" t="n">
        <v>0.377481088454581</v>
      </c>
    </row>
    <row r="11">
      <c r="B11" s="17" t="s">
        <v>114</v>
      </c>
      <c r="C11" s="16" t="n">
        <v>0.0577676642068642</v>
      </c>
      <c r="D11" s="16" t="n">
        <v>0.0543277716016687</v>
      </c>
      <c r="E11" s="16" t="n">
        <v>0.0597651251127021</v>
      </c>
      <c r="F11" s="16"/>
      <c r="G11" s="16" t="n">
        <v>0.0525591115683169</v>
      </c>
      <c r="H11" s="16" t="n">
        <v>0.051323395963145</v>
      </c>
      <c r="I11" s="16" t="n">
        <v>0.0658200453194012</v>
      </c>
      <c r="J11" s="16"/>
      <c r="K11" s="16" t="n">
        <v>0.0670010485479094</v>
      </c>
      <c r="L11" s="16" t="n">
        <v>0.0476796199859141</v>
      </c>
      <c r="M11" s="16" t="n">
        <v>0.0278054335830312</v>
      </c>
      <c r="N11" s="16" t="n">
        <v>0.0528265659256534</v>
      </c>
    </row>
    <row r="12">
      <c r="B12" s="17" t="s">
        <v>115</v>
      </c>
      <c r="C12" s="16" t="n">
        <v>0.0184558331662086</v>
      </c>
      <c r="D12" s="16" t="n">
        <v>0.0211443951636522</v>
      </c>
      <c r="E12" s="16" t="n">
        <v>0.0162468393333666</v>
      </c>
      <c r="F12" s="16"/>
      <c r="G12" s="16" t="n">
        <v>0.0104576595108034</v>
      </c>
      <c r="H12" s="16" t="n">
        <v>0.0196075010715558</v>
      </c>
      <c r="I12" s="16" t="n">
        <v>0.0205433682903843</v>
      </c>
      <c r="J12" s="16"/>
      <c r="K12" s="16" t="n">
        <v>0.0186654629178462</v>
      </c>
      <c r="L12" s="16" t="n">
        <v>0.0123223834601369</v>
      </c>
      <c r="M12" s="16" t="n">
        <v>0.00512107475197687</v>
      </c>
      <c r="N12" s="16" t="n">
        <v>0.0497070286223336</v>
      </c>
    </row>
    <row r="13">
      <c r="B13" s="17" t="s">
        <v>74</v>
      </c>
      <c r="C13" s="16" t="n">
        <v>0.0210858147057301</v>
      </c>
      <c r="D13" s="16" t="n">
        <v>0.0280861412500844</v>
      </c>
      <c r="E13" s="16" t="n">
        <v>0.0137804541462478</v>
      </c>
      <c r="F13" s="16"/>
      <c r="G13" s="16" t="n">
        <v>0.0252996285572228</v>
      </c>
      <c r="H13" s="16" t="n">
        <v>0.0232827059072327</v>
      </c>
      <c r="I13" s="16" t="n">
        <v>0.0173777239948977</v>
      </c>
      <c r="J13" s="16"/>
      <c r="K13" s="16" t="n">
        <v>0.0196745662882731</v>
      </c>
      <c r="L13" s="16" t="n">
        <v>0.0326423377862176</v>
      </c>
      <c r="M13" s="16" t="n">
        <v>0.0100122882991496</v>
      </c>
      <c r="N13" s="16" t="n">
        <v>0.0175331281531552</v>
      </c>
    </row>
    <row r="14">
      <c r="B14" s="17" t="s">
        <v>116</v>
      </c>
      <c r="C14" s="23" t="n">
        <v>0.902690687921197</v>
      </c>
      <c r="D14" s="23" t="n">
        <v>0.896441691984595</v>
      </c>
      <c r="E14" s="23" t="n">
        <v>0.910207581407684</v>
      </c>
      <c r="F14" s="23"/>
      <c r="G14" s="23" t="n">
        <v>0.911683600363657</v>
      </c>
      <c r="H14" s="23" t="n">
        <v>0.905786397058066</v>
      </c>
      <c r="I14" s="23" t="n">
        <v>0.896258862395317</v>
      </c>
      <c r="J14" s="23"/>
      <c r="K14" s="23" t="n">
        <v>0.894658922245971</v>
      </c>
      <c r="L14" s="23" t="n">
        <v>0.907355658767731</v>
      </c>
      <c r="M14" s="23" t="n">
        <v>0.957061203365842</v>
      </c>
      <c r="N14" s="23" t="n">
        <v>0.879933277298858</v>
      </c>
    </row>
    <row r="15">
      <c r="B15" s="17" t="s">
        <v>117</v>
      </c>
      <c r="C15" s="23" t="n">
        <v>0.0762234973730728</v>
      </c>
      <c r="D15" s="23" t="n">
        <v>0.0754721667653209</v>
      </c>
      <c r="E15" s="23" t="n">
        <v>0.0760119644460687</v>
      </c>
      <c r="F15" s="23"/>
      <c r="G15" s="23" t="n">
        <v>0.0630167710791203</v>
      </c>
      <c r="H15" s="23" t="n">
        <v>0.0709308970347008</v>
      </c>
      <c r="I15" s="23" t="n">
        <v>0.0863634136097855</v>
      </c>
      <c r="J15" s="23"/>
      <c r="K15" s="23" t="n">
        <v>0.0856665114657556</v>
      </c>
      <c r="L15" s="23" t="n">
        <v>0.060002003446051</v>
      </c>
      <c r="M15" s="23" t="n">
        <v>0.0329265083350081</v>
      </c>
      <c r="N15" s="23" t="n">
        <v>0.102533594547987</v>
      </c>
    </row>
    <row r="16">
      <c r="B16" s="17" t="s">
        <v>118</v>
      </c>
      <c r="C16" s="24" t="n">
        <v>0.826467190548124</v>
      </c>
      <c r="D16" s="24" t="n">
        <v>0.820969525219274</v>
      </c>
      <c r="E16" s="24" t="n">
        <v>0.834195616961615</v>
      </c>
      <c r="F16" s="24"/>
      <c r="G16" s="24" t="n">
        <v>0.848666829284537</v>
      </c>
      <c r="H16" s="24" t="n">
        <v>0.834855500023366</v>
      </c>
      <c r="I16" s="24" t="n">
        <v>0.809895448785531</v>
      </c>
      <c r="J16" s="24"/>
      <c r="K16" s="24" t="n">
        <v>0.808992410780216</v>
      </c>
      <c r="L16" s="24" t="n">
        <v>0.84735365532168</v>
      </c>
      <c r="M16" s="24" t="n">
        <v>0.924134695030834</v>
      </c>
      <c r="N16" s="24" t="n">
        <v>0.777399682750871</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126</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0.147823992678201</v>
      </c>
      <c r="D9" s="16" t="n">
        <v>0.175353534610501</v>
      </c>
      <c r="E9" s="16" t="n">
        <v>0.119879342976762</v>
      </c>
      <c r="F9" s="16"/>
      <c r="G9" s="16" t="n">
        <v>0.121424742596923</v>
      </c>
      <c r="H9" s="16" t="n">
        <v>0.135763221988599</v>
      </c>
      <c r="I9" s="16" t="n">
        <v>0.169470964352608</v>
      </c>
      <c r="J9" s="16"/>
      <c r="K9" s="16" t="n">
        <v>0.116233211188124</v>
      </c>
      <c r="L9" s="16" t="n">
        <v>0.193982710999369</v>
      </c>
      <c r="M9" s="16" t="n">
        <v>0.257433009682884</v>
      </c>
      <c r="N9" s="16" t="n">
        <v>0.157106827349089</v>
      </c>
    </row>
    <row r="10">
      <c r="B10" s="17" t="s">
        <v>113</v>
      </c>
      <c r="C10" s="16" t="n">
        <v>0.357316661052121</v>
      </c>
      <c r="D10" s="16" t="n">
        <v>0.401410370485767</v>
      </c>
      <c r="E10" s="16" t="n">
        <v>0.320733193859373</v>
      </c>
      <c r="F10" s="16"/>
      <c r="G10" s="16" t="n">
        <v>0.367596670566076</v>
      </c>
      <c r="H10" s="16" t="n">
        <v>0.345581361470658</v>
      </c>
      <c r="I10" s="16" t="n">
        <v>0.364174031759884</v>
      </c>
      <c r="J10" s="16"/>
      <c r="K10" s="16" t="n">
        <v>0.323284772032021</v>
      </c>
      <c r="L10" s="16" t="n">
        <v>0.450822170325089</v>
      </c>
      <c r="M10" s="16" t="n">
        <v>0.410064443361307</v>
      </c>
      <c r="N10" s="16" t="n">
        <v>0.363456111720761</v>
      </c>
    </row>
    <row r="11">
      <c r="B11" s="17" t="s">
        <v>114</v>
      </c>
      <c r="C11" s="16" t="n">
        <v>0.369949851253479</v>
      </c>
      <c r="D11" s="16" t="n">
        <v>0.308276571709565</v>
      </c>
      <c r="E11" s="16" t="n">
        <v>0.433599354125468</v>
      </c>
      <c r="F11" s="16"/>
      <c r="G11" s="16" t="n">
        <v>0.38657818566333</v>
      </c>
      <c r="H11" s="16" t="n">
        <v>0.390112293104134</v>
      </c>
      <c r="I11" s="16" t="n">
        <v>0.344624865717571</v>
      </c>
      <c r="J11" s="16"/>
      <c r="K11" s="16" t="n">
        <v>0.423414364694929</v>
      </c>
      <c r="L11" s="16" t="n">
        <v>0.261090305148698</v>
      </c>
      <c r="M11" s="16" t="n">
        <v>0.265738324413521</v>
      </c>
      <c r="N11" s="16" t="n">
        <v>0.322943328849335</v>
      </c>
    </row>
    <row r="12">
      <c r="B12" s="17" t="s">
        <v>115</v>
      </c>
      <c r="C12" s="16" t="n">
        <v>0.0776728594050565</v>
      </c>
      <c r="D12" s="16" t="n">
        <v>0.061675650216278</v>
      </c>
      <c r="E12" s="16" t="n">
        <v>0.0859853915840341</v>
      </c>
      <c r="F12" s="16"/>
      <c r="G12" s="16" t="n">
        <v>0.0742014958140993</v>
      </c>
      <c r="H12" s="16" t="n">
        <v>0.0765749523089349</v>
      </c>
      <c r="I12" s="16" t="n">
        <v>0.0800653084362541</v>
      </c>
      <c r="J12" s="16"/>
      <c r="K12" s="16" t="n">
        <v>0.0878594424913187</v>
      </c>
      <c r="L12" s="16" t="n">
        <v>0.0530128510833733</v>
      </c>
      <c r="M12" s="16" t="n">
        <v>0.045699410326659</v>
      </c>
      <c r="N12" s="16" t="n">
        <v>0.102877298473658</v>
      </c>
    </row>
    <row r="13">
      <c r="B13" s="17" t="s">
        <v>74</v>
      </c>
      <c r="C13" s="16" t="n">
        <v>0.0472366356111425</v>
      </c>
      <c r="D13" s="16" t="n">
        <v>0.0532838729778886</v>
      </c>
      <c r="E13" s="16" t="n">
        <v>0.0398027174543634</v>
      </c>
      <c r="F13" s="16"/>
      <c r="G13" s="16" t="n">
        <v>0.0501989053595722</v>
      </c>
      <c r="H13" s="16" t="n">
        <v>0.0519681711276739</v>
      </c>
      <c r="I13" s="16" t="n">
        <v>0.041664829733684</v>
      </c>
      <c r="J13" s="16"/>
      <c r="K13" s="16" t="n">
        <v>0.0492082095936071</v>
      </c>
      <c r="L13" s="16" t="n">
        <v>0.0410919624434706</v>
      </c>
      <c r="M13" s="16" t="n">
        <v>0.0210648122156295</v>
      </c>
      <c r="N13" s="16" t="n">
        <v>0.0536164336071573</v>
      </c>
    </row>
    <row r="14">
      <c r="B14" s="17" t="s">
        <v>116</v>
      </c>
      <c r="C14" s="23" t="n">
        <v>0.505140653730322</v>
      </c>
      <c r="D14" s="23" t="n">
        <v>0.576763905096268</v>
      </c>
      <c r="E14" s="23" t="n">
        <v>0.440612536836135</v>
      </c>
      <c r="F14" s="23"/>
      <c r="G14" s="23" t="n">
        <v>0.489021413162998</v>
      </c>
      <c r="H14" s="23" t="n">
        <v>0.481344583459257</v>
      </c>
      <c r="I14" s="23" t="n">
        <v>0.533644996112491</v>
      </c>
      <c r="J14" s="23"/>
      <c r="K14" s="23" t="n">
        <v>0.439517983220145</v>
      </c>
      <c r="L14" s="23" t="n">
        <v>0.644804881324458</v>
      </c>
      <c r="M14" s="23" t="n">
        <v>0.667497453044191</v>
      </c>
      <c r="N14" s="23" t="n">
        <v>0.520562939069849</v>
      </c>
    </row>
    <row r="15">
      <c r="B15" s="17" t="s">
        <v>117</v>
      </c>
      <c r="C15" s="23" t="n">
        <v>0.447622710658536</v>
      </c>
      <c r="D15" s="23" t="n">
        <v>0.369952221925843</v>
      </c>
      <c r="E15" s="23" t="n">
        <v>0.519584745709502</v>
      </c>
      <c r="F15" s="23"/>
      <c r="G15" s="23" t="n">
        <v>0.46077968147743</v>
      </c>
      <c r="H15" s="23" t="n">
        <v>0.466687245413069</v>
      </c>
      <c r="I15" s="23" t="n">
        <v>0.424690174153825</v>
      </c>
      <c r="J15" s="23"/>
      <c r="K15" s="23" t="n">
        <v>0.511273807186248</v>
      </c>
      <c r="L15" s="23" t="n">
        <v>0.314103156232071</v>
      </c>
      <c r="M15" s="23" t="n">
        <v>0.31143773474018</v>
      </c>
      <c r="N15" s="23" t="n">
        <v>0.425820627322993</v>
      </c>
    </row>
    <row r="16">
      <c r="B16" s="17" t="s">
        <v>118</v>
      </c>
      <c r="C16" s="24" t="n">
        <v>0.0575179430717859</v>
      </c>
      <c r="D16" s="24" t="n">
        <v>0.206811683170425</v>
      </c>
      <c r="E16" s="24" t="n">
        <v>-0.0789722088733666</v>
      </c>
      <c r="F16" s="24"/>
      <c r="G16" s="24" t="n">
        <v>0.0282417316855685</v>
      </c>
      <c r="H16" s="24" t="n">
        <v>0.0146573380461877</v>
      </c>
      <c r="I16" s="24" t="n">
        <v>0.108954821958667</v>
      </c>
      <c r="J16" s="24"/>
      <c r="K16" s="24" t="n">
        <v>-0.0717558239661029</v>
      </c>
      <c r="L16" s="24" t="n">
        <v>0.330701725092387</v>
      </c>
      <c r="M16" s="24" t="n">
        <v>0.356059718304011</v>
      </c>
      <c r="N16" s="24" t="n">
        <v>0.094742311746856</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sheetViews>
  <sheetFormatPr defaultRowHeight="15.0" baseColWidth="10"/>
  <cols>
    <col min="4" max="4" width="100.71" hidden="0" customWidth="1"/>
    <col min="5" max="5" width="20.71" hidden="0" customWidth="1"/>
  </cols>
  <sheetData>
    <row r="2" ht="40" customHeight="1">
      <c r="D2" s="1" t="s">
        <v>11</v>
      </c>
    </row>
    <row r="6">
      <c r="D6" s="9" t="str">
        <f>=HYPERLINK("#'Full Results'!A1", "Full Results")</f>
      </c>
    </row>
    <row r="8">
      <c r="D8" s="7" t="s">
        <v>12</v>
      </c>
      <c r="E8" s="7" t="s">
        <v>13</v>
      </c>
      <c r="F8" s="7" t="s">
        <v>14</v>
      </c>
    </row>
    <row r="9">
      <c r="C9" t="n">
        <v>1</v>
      </c>
      <c r="D9" s="9" t="str">
        <f>=HYPERLINK("#'Table 1'!A1", "Grid Summary: Would you consider working in these industries?")</f>
      </c>
      <c r="E9" s="8"/>
      <c r="F9" t="s">
        <v>44</v>
      </c>
    </row>
    <row r="10">
      <c r="C10" t="n">
        <v>2</v>
      </c>
      <c r="D10" s="9" t="str">
        <f>=HYPERLINK("#'Table 2'!A1", "Would you consider working in these industries?: Energy industry")</f>
      </c>
      <c r="E10" s="20" t="str">
        <f>=HYPERLINK("#'Full Results'!A11", "11")</f>
      </c>
      <c r="F10" t="s">
        <v>44</v>
      </c>
    </row>
    <row r="11">
      <c r="C11" t="n">
        <v>3</v>
      </c>
      <c r="D11" s="9" t="str">
        <f>=HYPERLINK("#'Table 3'!A1", "Would you consider working in these industries?: Pharmaceutical industry")</f>
      </c>
      <c r="E11" s="20" t="str">
        <f>=HYPERLINK("#'Full Results'!A19", "19")</f>
      </c>
      <c r="F11" t="s">
        <v>44</v>
      </c>
    </row>
    <row r="12">
      <c r="C12" t="n">
        <v>4</v>
      </c>
      <c r="D12" s="9" t="str">
        <f>=HYPERLINK("#'Table 4'!A1", "Would you consider working in these industries?: Healthcare")</f>
      </c>
      <c r="E12" s="20" t="str">
        <f>=HYPERLINK("#'Full Results'!A27", "27")</f>
      </c>
      <c r="F12" t="s">
        <v>44</v>
      </c>
    </row>
    <row r="13">
      <c r="C13" t="n">
        <v>5</v>
      </c>
      <c r="D13" s="9" t="str">
        <f>=HYPERLINK("#'Table 5'!A1", "Would you consider working in these industries?: Education")</f>
      </c>
      <c r="E13" s="20" t="str">
        <f>=HYPERLINK("#'Full Results'!A35", "35")</f>
      </c>
      <c r="F13" t="s">
        <v>44</v>
      </c>
    </row>
    <row r="14">
      <c r="C14" t="n">
        <v>6</v>
      </c>
      <c r="D14" s="9" t="str">
        <f>=HYPERLINK("#'Table 6'!A1", "Would you consider working in these industries?: Technology and IT industry")</f>
      </c>
      <c r="E14" s="20" t="str">
        <f>=HYPERLINK("#'Full Results'!A43", "43")</f>
      </c>
      <c r="F14" t="s">
        <v>44</v>
      </c>
    </row>
    <row r="15">
      <c r="C15" t="n">
        <v>7</v>
      </c>
      <c r="D15" s="9" t="str">
        <f>=HYPERLINK("#'Table 7'!A1", "Which industries would you consider working in? Please select all that apply.")</f>
      </c>
      <c r="E15" s="20" t="str">
        <f>=HYPERLINK("#'Full Results'!A51", "51")</f>
      </c>
      <c r="F15" t="s">
        <v>44</v>
      </c>
    </row>
    <row r="16">
      <c r="C16" t="n">
        <v>8</v>
      </c>
      <c r="D16" s="9" t="str">
        <f>=HYPERLINK("#'Table 8'!A1", "When looking for work, which of the following aspects are most important to you?Please select up to three.")</f>
      </c>
      <c r="E16" s="20" t="str">
        <f>=HYPERLINK("#'Full Results'!A81", "81")</f>
      </c>
      <c r="F16" t="s">
        <v>44</v>
      </c>
    </row>
    <row r="17">
      <c r="C17" t="n">
        <v>9</v>
      </c>
      <c r="D17" s="9" t="str">
        <f>=HYPERLINK("#'Table 9'!A1", "Grid Summary: How important or unimportant are these aspects when considering what job you want?")</f>
      </c>
      <c r="E17" s="8"/>
      <c r="F17" t="s">
        <v>44</v>
      </c>
    </row>
    <row r="18">
      <c r="C18" t="n">
        <v>10</v>
      </c>
      <c r="D18" s="9" t="str">
        <f>=HYPERLINK("#'Table 10'!A1", "How important or unimportant are these aspects when considering what job you want?: Salary")</f>
      </c>
      <c r="E18" s="20" t="str">
        <f>=HYPERLINK("#'Full Results'!A107", "107")</f>
      </c>
      <c r="F18" t="s">
        <v>44</v>
      </c>
    </row>
    <row r="19">
      <c r="C19" t="n">
        <v>11</v>
      </c>
      <c r="D19" s="9" t="str">
        <f>=HYPERLINK("#'Table 11'!A1", "How important or unimportant are these aspects when considering what job you want?: Purpose")</f>
      </c>
      <c r="E19" s="20" t="str">
        <f>=HYPERLINK("#'Full Results'!A118", "118")</f>
      </c>
      <c r="F19" t="s">
        <v>44</v>
      </c>
    </row>
    <row r="20">
      <c r="C20" t="n">
        <v>12</v>
      </c>
      <c r="D20" s="9" t="str">
        <f>=HYPERLINK("#'Table 12'!A1", "How important or unimportant are these aspects when considering what job you want?: Job security")</f>
      </c>
      <c r="E20" s="20" t="str">
        <f>=HYPERLINK("#'Full Results'!A129", "129")</f>
      </c>
      <c r="F20" t="s">
        <v>44</v>
      </c>
    </row>
    <row r="21">
      <c r="C21" t="n">
        <v>13</v>
      </c>
      <c r="D21" s="9" t="str">
        <f>=HYPERLINK("#'Table 13'!A1", "How important or unimportant are these aspects when considering what job you want?: Length of contract")</f>
      </c>
      <c r="E21" s="20" t="str">
        <f>=HYPERLINK("#'Full Results'!A140", "140")</f>
      </c>
      <c r="F21" t="s">
        <v>44</v>
      </c>
    </row>
    <row r="22">
      <c r="C22" t="n">
        <v>14</v>
      </c>
      <c r="D22" s="9" t="str">
        <f>=HYPERLINK("#'Table 14'!A1", "How important or unimportant are these aspects when considering what job you want?: Fit for my skill set")</f>
      </c>
      <c r="E22" s="20" t="str">
        <f>=HYPERLINK("#'Full Results'!A151", "151")</f>
      </c>
      <c r="F22" t="s">
        <v>44</v>
      </c>
    </row>
    <row r="23">
      <c r="C23" t="n">
        <v>15</v>
      </c>
      <c r="D23" s="9" t="str">
        <f>=HYPERLINK("#'Table 15'!A1", "How important or unimportant are these aspects when considering what job you want?: Opportunities to progress my career")</f>
      </c>
      <c r="E23" s="20" t="str">
        <f>=HYPERLINK("#'Full Results'!A162", "162")</f>
      </c>
      <c r="F23" t="s">
        <v>44</v>
      </c>
    </row>
    <row r="24">
      <c r="C24" t="n">
        <v>16</v>
      </c>
      <c r="D24" s="9" t="str">
        <f>=HYPERLINK("#'Table 16'!A1", "How important or unimportant are these aspects when considering what job you want?: How competitive or prestigious the role is")</f>
      </c>
      <c r="E24" s="20" t="str">
        <f>=HYPERLINK("#'Full Results'!A173", "173")</f>
      </c>
      <c r="F24" t="s">
        <v>44</v>
      </c>
    </row>
    <row r="25">
      <c r="C25" t="n">
        <v>17</v>
      </c>
      <c r="D25" s="9" t="str">
        <f>=HYPERLINK("#'Table 17'!A1", "How important or unimportant are these aspects when considering what job you want?: Work that is interesting")</f>
      </c>
      <c r="E25" s="20" t="str">
        <f>=HYPERLINK("#'Full Results'!A184", "184")</f>
      </c>
      <c r="F25" t="s">
        <v>44</v>
      </c>
    </row>
    <row r="26">
      <c r="C26" t="n">
        <v>18</v>
      </c>
      <c r="D26" s="9" t="str">
        <f>=HYPERLINK("#'Table 18'!A1", "How important or unimportant are these aspects when considering what job you want?: Contributing to society and helping people")</f>
      </c>
      <c r="E26" s="20" t="str">
        <f>=HYPERLINK("#'Full Results'!A195", "195")</f>
      </c>
      <c r="F26" t="s">
        <v>44</v>
      </c>
    </row>
    <row r="27">
      <c r="C27" t="n">
        <v>19</v>
      </c>
      <c r="D27" s="9" t="str">
        <f>=HYPERLINK("#'Table 19'!A1", "How important or unimportant are these aspects when considering what job you want?: Working for a company or organisation that aligns with my political beliefs")</f>
      </c>
      <c r="E27" s="20" t="str">
        <f>=HYPERLINK("#'Full Results'!A206", "206")</f>
      </c>
      <c r="F27" t="s">
        <v>44</v>
      </c>
    </row>
    <row r="28">
      <c r="C28" t="n">
        <v>20</v>
      </c>
      <c r="D28" s="9" t="str">
        <f>=HYPERLINK("#'Table 20'!A1", "How important or unimportant are these aspects when considering what job you want?: Working for a company or organisation that aligns with my values")</f>
      </c>
      <c r="E28" s="20" t="str">
        <f>=HYPERLINK("#'Full Results'!A217", "217")</f>
      </c>
      <c r="F28" t="s">
        <v>44</v>
      </c>
    </row>
    <row r="29">
      <c r="C29" t="n">
        <v>21</v>
      </c>
      <c r="D29" s="9" t="str">
        <f>=HYPERLINK("#'Table 21'!A1", "How important or unimportant are these aspects when considering what job you want?: Working for a company or organisation that I’m proud of")</f>
      </c>
      <c r="E29" s="20" t="str">
        <f>=HYPERLINK("#'Full Results'!A228", "228")</f>
      </c>
      <c r="F29" t="s">
        <v>44</v>
      </c>
    </row>
    <row r="30">
      <c r="C30" t="n">
        <v>22</v>
      </c>
      <c r="D30" s="9" t="str">
        <f>=HYPERLINK("#'Table 22'!A1", "Grid Summary: Do you agree or disagree with the following?")</f>
      </c>
      <c r="E30" s="8"/>
      <c r="F30" t="s">
        <v>44</v>
      </c>
    </row>
    <row r="31">
      <c r="C31" t="n">
        <v>23</v>
      </c>
      <c r="D31" s="9" t="str">
        <f>=HYPERLINK("#'Table 23'!A1", "Do you agree or disagree with the following?: I would prefer a job that requires me to interact with people")</f>
      </c>
      <c r="E31" s="20" t="str">
        <f>=HYPERLINK("#'Full Results'!A239", "239")</f>
      </c>
      <c r="F31" t="s">
        <v>44</v>
      </c>
    </row>
    <row r="32">
      <c r="C32" t="n">
        <v>24</v>
      </c>
      <c r="D32" s="9" t="str">
        <f>=HYPERLINK("#'Table 24'!A1", "Do you agree or disagree with the following?: I would prefer a job that requires me to use my hands")</f>
      </c>
      <c r="E32" s="20" t="str">
        <f>=HYPERLINK("#'Full Results'!A251", "251")</f>
      </c>
      <c r="F32" t="s">
        <v>44</v>
      </c>
    </row>
    <row r="33">
      <c r="C33" t="n">
        <v>25</v>
      </c>
      <c r="D33" s="9" t="str">
        <f>=HYPERLINK("#'Table 25'!A1", "Do you agree or disagree with the following?: I would prefer a job that requires me to be creative")</f>
      </c>
      <c r="E33" s="20" t="str">
        <f>=HYPERLINK("#'Full Results'!A263", "263")</f>
      </c>
      <c r="F33" t="s">
        <v>44</v>
      </c>
    </row>
    <row r="34">
      <c r="C34" t="n">
        <v>26</v>
      </c>
      <c r="D34" s="9" t="str">
        <f>=HYPERLINK("#'Table 26'!A1", "Do you agree or disagree with the following?: I would prefer a job that requires me to work mostly as part of a team")</f>
      </c>
      <c r="E34" s="20" t="str">
        <f>=HYPERLINK("#'Full Results'!A275", "275")</f>
      </c>
      <c r="F34" t="s">
        <v>44</v>
      </c>
    </row>
    <row r="35">
      <c r="C35" t="n">
        <v>27</v>
      </c>
      <c r="D35" s="9" t="str">
        <f>=HYPERLINK("#'Table 27'!A1", "Do you agree or disagree with the following?: I would prefer a job that requires me to work mostly by myself")</f>
      </c>
      <c r="E35" s="20" t="str">
        <f>=HYPERLINK("#'Full Results'!A287", "287")</f>
      </c>
      <c r="F35" t="s">
        <v>44</v>
      </c>
    </row>
    <row r="36">
      <c r="C36" t="n">
        <v>28</v>
      </c>
      <c r="D36" s="9" t="str">
        <f>=HYPERLINK("#'Table 28'!A1", "Do you agree or disagree with the following?: I would prefer a job that requires me to use knowledge I gained whilst studying")</f>
      </c>
      <c r="E36" s="20" t="str">
        <f>=HYPERLINK("#'Full Results'!A299", "299")</f>
      </c>
      <c r="F36" t="s">
        <v>44</v>
      </c>
    </row>
    <row r="37">
      <c r="C37" t="n">
        <v>29</v>
      </c>
      <c r="D37" s="9" t="str">
        <f>=HYPERLINK("#'Table 29'!A1", "Where do you go for advice about your career? Select all that apply.")</f>
      </c>
      <c r="E37" s="20" t="str">
        <f>=HYPERLINK("#'Full Results'!A311", "311")</f>
      </c>
      <c r="F37" t="s">
        <v>44</v>
      </c>
    </row>
    <row r="38">
      <c r="C38" t="n">
        <v>30</v>
      </c>
      <c r="D38" s="9" t="str">
        <f>=HYPERLINK("#'Table 30'!A1", "Grid Summary: How important or unimportant are these industries for the UK?")</f>
      </c>
      <c r="E38" s="8"/>
      <c r="F38" t="s">
        <v>44</v>
      </c>
    </row>
    <row r="39">
      <c r="C39" t="n">
        <v>31</v>
      </c>
      <c r="D39" s="9" t="str">
        <f>=HYPERLINK("#'Table 31'!A1", "How important or unimportant are these industries for the UK?: Manufacturing")</f>
      </c>
      <c r="E39" s="20" t="str">
        <f>=HYPERLINK("#'Full Results'!A331", "331")</f>
      </c>
      <c r="F39" t="s">
        <v>44</v>
      </c>
    </row>
    <row r="40">
      <c r="C40" t="n">
        <v>32</v>
      </c>
      <c r="D40" s="9" t="str">
        <f>=HYPERLINK("#'Table 32'!A1", "How important or unimportant are these industries for the UK?: Banking and finance")</f>
      </c>
      <c r="E40" s="20" t="str">
        <f>=HYPERLINK("#'Full Results'!A339", "339")</f>
      </c>
      <c r="F40" t="s">
        <v>44</v>
      </c>
    </row>
    <row r="41">
      <c r="C41" t="n">
        <v>33</v>
      </c>
      <c r="D41" s="9" t="str">
        <f>=HYPERLINK("#'Table 33'!A1", "How important or unimportant are these industries for the UK?: Human health &amp; social work services")</f>
      </c>
      <c r="E41" s="20" t="str">
        <f>=HYPERLINK("#'Full Results'!A347", "347")</f>
      </c>
      <c r="F41" t="s">
        <v>44</v>
      </c>
    </row>
    <row r="42">
      <c r="C42" t="n">
        <v>34</v>
      </c>
      <c r="D42" s="9" t="str">
        <f>=HYPERLINK("#'Table 34'!A1", "How important or unimportant are these industries for the UK?: Pharmaceutical industry")</f>
      </c>
      <c r="E42" s="20" t="str">
        <f>=HYPERLINK("#'Full Results'!A355", "355")</f>
      </c>
      <c r="F42" t="s">
        <v>44</v>
      </c>
    </row>
    <row r="43">
      <c r="C43" t="n">
        <v>35</v>
      </c>
      <c r="D43" s="9" t="str">
        <f>=HYPERLINK("#'Table 35'!A1", "How important or unimportant are these industries for the UK?: Education")</f>
      </c>
      <c r="E43" s="20" t="str">
        <f>=HYPERLINK("#'Full Results'!A363", "363")</f>
      </c>
      <c r="F43" t="s">
        <v>44</v>
      </c>
    </row>
    <row r="44">
      <c r="C44" t="n">
        <v>36</v>
      </c>
      <c r="D44" s="9" t="str">
        <f>=HYPERLINK("#'Table 36'!A1", "How important or unimportant are these industries for the UK?: Arts, entertainment and recreation")</f>
      </c>
      <c r="E44" s="20" t="str">
        <f>=HYPERLINK("#'Full Results'!A371", "371")</f>
      </c>
      <c r="F44" t="s">
        <v>44</v>
      </c>
    </row>
    <row r="45">
      <c r="C45" t="n">
        <v>37</v>
      </c>
      <c r="D45" s="9" t="str">
        <f>=HYPERLINK("#'Table 37'!A1", "How important or unimportant are these industries for the UK?: Retail industry e.g. shops")</f>
      </c>
      <c r="E45" s="20" t="str">
        <f>=HYPERLINK("#'Full Results'!A379", "379")</f>
      </c>
      <c r="F45" t="s">
        <v>44</v>
      </c>
    </row>
    <row r="46">
      <c r="C46" t="n">
        <v>38</v>
      </c>
      <c r="D46" s="9" t="str">
        <f>=HYPERLINK("#'Table 38'!A1", "How important or unimportant are these industries for the UK?: Real estate activities")</f>
      </c>
      <c r="E46" s="20" t="str">
        <f>=HYPERLINK("#'Full Results'!A387", "387")</f>
      </c>
      <c r="F46" t="s">
        <v>44</v>
      </c>
    </row>
    <row r="47">
      <c r="C47" t="n">
        <v>39</v>
      </c>
      <c r="D47" s="9" t="str">
        <f>=HYPERLINK("#'Table 39'!A1", "How important or unimportant are these industries for the UK?: Energy, electricity &amp; gas supply")</f>
      </c>
      <c r="E47" s="20" t="str">
        <f>=HYPERLINK("#'Full Results'!A395", "395")</f>
      </c>
      <c r="F47" t="s">
        <v>44</v>
      </c>
    </row>
    <row r="48">
      <c r="C48" t="n">
        <v>40</v>
      </c>
      <c r="D48" s="9" t="str">
        <f>=HYPERLINK("#'Table 40'!A1", "How important or unimportant are these industries for the UK?: Mining and quarrying")</f>
      </c>
      <c r="E48" s="20" t="str">
        <f>=HYPERLINK("#'Full Results'!A403", "403")</f>
      </c>
      <c r="F48" t="s">
        <v>44</v>
      </c>
    </row>
    <row r="49">
      <c r="C49" t="n">
        <v>41</v>
      </c>
      <c r="D49" s="9" t="str">
        <f>=HYPERLINK("#'Table 41'!A1", "How important or unimportant are these industries for the UK?: Construction")</f>
      </c>
      <c r="E49" s="20" t="str">
        <f>=HYPERLINK("#'Full Results'!A411", "411")</f>
      </c>
      <c r="F49" t="s">
        <v>44</v>
      </c>
    </row>
    <row r="50">
      <c r="C50" t="n">
        <v>42</v>
      </c>
      <c r="D50" s="9" t="str">
        <f>=HYPERLINK("#'Table 42'!A1", "How important or unimportant are these industries for the UK?: Agriculture, forestry &amp; fishing")</f>
      </c>
      <c r="E50" s="20" t="str">
        <f>=HYPERLINK("#'Full Results'!A419", "419")</f>
      </c>
      <c r="F50" t="s">
        <v>44</v>
      </c>
    </row>
    <row r="51">
      <c r="C51" t="n">
        <v>43</v>
      </c>
      <c r="D51" s="9" t="str">
        <f>=HYPERLINK("#'Table 43'!A1", "Grid Summary: To what extent do you agree or disagree with the following statements?")</f>
      </c>
      <c r="E51" s="8"/>
      <c r="F51" t="s">
        <v>44</v>
      </c>
    </row>
    <row r="52">
      <c r="C52" t="n">
        <v>44</v>
      </c>
      <c r="D52" s="9" t="str">
        <f>=HYPERLINK("#'Table 44'!A1", "To what extent do you agree or disagree with the following statements?: There are jobs in the pharmaceutical industry that would interest me")</f>
      </c>
      <c r="E52" s="20" t="str">
        <f>=HYPERLINK("#'Full Results'!A427", "427")</f>
      </c>
      <c r="F52" t="s">
        <v>44</v>
      </c>
    </row>
    <row r="53">
      <c r="C53" t="n">
        <v>45</v>
      </c>
      <c r="D53" s="9" t="str">
        <f>=HYPERLINK("#'Table 45'!A1", "To what extent do you agree or disagree with the following statements?: There are jobs in the energy sector that would interest me")</f>
      </c>
      <c r="E53" s="20" t="str">
        <f>=HYPERLINK("#'Full Results'!A438", "438")</f>
      </c>
      <c r="F53" t="s">
        <v>44</v>
      </c>
    </row>
    <row r="54">
      <c r="C54" t="n">
        <v>46</v>
      </c>
      <c r="D54" s="9" t="str">
        <f>=HYPERLINK("#'Table 46'!A1", "To what extent do you agree or disagree with the following statements?: There are jobs in the healthcare sector that would interest me")</f>
      </c>
      <c r="E54" s="20" t="str">
        <f>=HYPERLINK("#'Full Results'!A449", "449")</f>
      </c>
      <c r="F54" t="s">
        <v>44</v>
      </c>
    </row>
    <row r="55">
      <c r="C55" t="n">
        <v>47</v>
      </c>
      <c r="D55" s="9" t="str">
        <f>=HYPERLINK("#'Table 47'!A1", "To what extent do you agree or disagree with the following statements?: There are jobs in the tech and IT sector that would interest me")</f>
      </c>
      <c r="E55" s="20" t="str">
        <f>=HYPERLINK("#'Full Results'!A460", "460")</f>
      </c>
      <c r="F55" t="s">
        <v>44</v>
      </c>
    </row>
    <row r="56">
      <c r="C56" t="n">
        <v>48</v>
      </c>
      <c r="D56" s="9" t="str">
        <f>=HYPERLINK("#'Table 48'!A1", "Grid Summary: To what extent do you agree or disagree with the following statements?")</f>
      </c>
      <c r="E56" s="8"/>
      <c r="F56" t="s">
        <v>44</v>
      </c>
    </row>
    <row r="57">
      <c r="C57" t="n">
        <v>49</v>
      </c>
      <c r="D57" s="9" t="str">
        <f>=HYPERLINK("#'Table 49'!A1", "To what extent do you agree or disagree with the following statements?: The UK has more advanced research facilities than the rest of the world")</f>
      </c>
      <c r="E57" s="20" t="str">
        <f>=HYPERLINK("#'Full Results'!A471", "471")</f>
      </c>
      <c r="F57" t="s">
        <v>44</v>
      </c>
    </row>
    <row r="58">
      <c r="C58" t="n">
        <v>50</v>
      </c>
      <c r="D58" s="9" t="str">
        <f>=HYPERLINK("#'Table 50'!A1", "To what extent do you agree or disagree with the following statements?: The UK plays a leading role globally in discovering new medicines")</f>
      </c>
      <c r="E58" s="20" t="str">
        <f>=HYPERLINK("#'Full Results'!A482", "482")</f>
      </c>
      <c r="F58" t="s">
        <v>44</v>
      </c>
    </row>
    <row r="59">
      <c r="C59" t="n">
        <v>51</v>
      </c>
      <c r="D59" s="9" t="str">
        <f>=HYPERLINK("#'Table 51'!A1", "To what extent do you agree or disagree with the following statements?: The UK industry plays a leading role globally in discovering new medicines")</f>
      </c>
      <c r="E59" s="20" t="str">
        <f>=HYPERLINK("#'Full Results'!A493", "493")</f>
      </c>
      <c r="F59" t="s">
        <v>44</v>
      </c>
    </row>
    <row r="60">
      <c r="C60" t="n">
        <v>52</v>
      </c>
      <c r="D60" s="9" t="str">
        <f>=HYPERLINK("#'Table 52'!A1", "To what extent do you agree or disagree with the following statements?: The UK has more advanced research facilities for medicines than other countries")</f>
      </c>
      <c r="E60" s="20" t="str">
        <f>=HYPERLINK("#'Full Results'!A504", "504")</f>
      </c>
      <c r="F60" t="s">
        <v>44</v>
      </c>
    </row>
    <row r="61">
      <c r="C61" t="n">
        <v>53</v>
      </c>
      <c r="D61" s="9" t="str">
        <f>=HYPERLINK("#'Table 53'!A1", "There are many different types of jobs in the pharmaceutical industry. The pharmaceutical industry involves the research, development and use of medicines and vaccines.Which of the roles listed below would you expect to be commonly employed in th...")</f>
      </c>
      <c r="E61" s="20" t="str">
        <f>=HYPERLINK("#'Full Results'!A515", "515")</f>
      </c>
      <c r="F61" t="s">
        <v>44</v>
      </c>
    </row>
    <row r="62">
      <c r="C62" t="n">
        <v>54</v>
      </c>
      <c r="D62" s="9" t="str">
        <f>=HYPERLINK("#'Table 54'!A1", "When you picture the typical sort of person who works in these jobs in the pharmaceutical industry, what do you picture them to be like? Please select any which apply")</f>
      </c>
      <c r="E62" s="20" t="str">
        <f>=HYPERLINK("#'Full Results'!A534", "534")</f>
      </c>
      <c r="F62" t="s">
        <v>44</v>
      </c>
    </row>
    <row r="63">
      <c r="C63" t="n">
        <v>55</v>
      </c>
      <c r="D63" s="9" t="str">
        <f>=HYPERLINK("#'Table 55'!A1", " Which of the following do you think describes someone who works in the pharmaceutical industry?")</f>
      </c>
      <c r="E63" s="20" t="str">
        <f>=HYPERLINK("#'Full Results'!A556", "556")</f>
      </c>
      <c r="F63" t="s">
        <v>44</v>
      </c>
    </row>
    <row r="64">
      <c r="C64" t="n">
        <v>56</v>
      </c>
      <c r="D64" s="9" t="str">
        <f>=HYPERLINK("#'Table 56'!A1", " Which of the following do you think describes someone who works in the pharmaceutical industry?")</f>
      </c>
      <c r="E64" s="20" t="str">
        <f>=HYPERLINK("#'Full Results'!A569", "569")</f>
      </c>
      <c r="F64" t="s">
        <v>44</v>
      </c>
    </row>
    <row r="65">
      <c r="C65" t="n">
        <v>57</v>
      </c>
      <c r="D65" s="9" t="str">
        <f>=HYPERLINK("#'Table 57'!A1", " Which of the following do you think describes someone who works in the pharmaceutical industry?")</f>
      </c>
      <c r="E65" s="20" t="str">
        <f>=HYPERLINK("#'Full Results'!A582", "582")</f>
      </c>
      <c r="F65" t="s">
        <v>44</v>
      </c>
    </row>
    <row r="66">
      <c r="C66" t="n">
        <v>58</v>
      </c>
      <c r="D66" s="9" t="str">
        <f>=HYPERLINK("#'Table 58'!A1", " Which of the following do you think describes jobs in the pharmaceutical industry?")</f>
      </c>
      <c r="E66" s="20" t="str">
        <f>=HYPERLINK("#'Full Results'!A595", "595")</f>
      </c>
      <c r="F66" t="s">
        <v>44</v>
      </c>
    </row>
    <row r="67">
      <c r="C67" t="n">
        <v>59</v>
      </c>
      <c r="D67" s="9" t="str">
        <f>=HYPERLINK("#'Table 59'!A1", " Which of the following do you think describes jobs in the pharmaceutical industry?")</f>
      </c>
      <c r="E67" s="20" t="str">
        <f>=HYPERLINK("#'Full Results'!A603", "603")</f>
      </c>
      <c r="F67" t="s">
        <v>44</v>
      </c>
    </row>
    <row r="68">
      <c r="C68" t="n">
        <v>60</v>
      </c>
      <c r="D68" s="9" t="str">
        <f>=HYPERLINK("#'Table 60'!A1", " Which of the following do you think describes jobs in the pharmaceutical industry?")</f>
      </c>
      <c r="E68" s="20" t="str">
        <f>=HYPERLINK("#'Full Results'!A628", "628")</f>
      </c>
      <c r="F68" t="s">
        <v>44</v>
      </c>
    </row>
    <row r="69">
      <c r="C69" t="n">
        <v>61</v>
      </c>
      <c r="D69" s="9" t="str">
        <f>=HYPERLINK("#'Table 61'!A1", " Which of the following do you think describes jobs in the pharmaceutical industry?")</f>
      </c>
      <c r="E69" s="20" t="str">
        <f>=HYPERLINK("#'Full Results'!A653", "653")</f>
      </c>
      <c r="F69" t="s">
        <v>44</v>
      </c>
    </row>
    <row r="70">
      <c r="C70" t="n">
        <v>62</v>
      </c>
      <c r="D70" s="9" t="str">
        <f>=HYPERLINK("#'Table 62'!A1", " Which of the following do you think describes jobs in the pharmaceutical industry?")</f>
      </c>
      <c r="E70" s="20" t="str">
        <f>=HYPERLINK("#'Full Results'!A678", "678")</f>
      </c>
      <c r="F70" t="s">
        <v>44</v>
      </c>
    </row>
    <row r="71">
      <c r="C71" t="n">
        <v>63</v>
      </c>
      <c r="D71" s="9" t="str">
        <f>=HYPERLINK("#'Table 63'!A1", " Which of the following do you think describes jobs in the pharmaceutical industry?")</f>
      </c>
      <c r="E71" s="20" t="str">
        <f>=HYPERLINK("#'Full Results'!A703", "703")</f>
      </c>
      <c r="F71" t="s">
        <v>44</v>
      </c>
    </row>
    <row r="72">
      <c r="C72" t="n">
        <v>64</v>
      </c>
      <c r="D72" s="9" t="str">
        <f>=HYPERLINK("#'Table 64'!A1", " Which of the following do you think describes jobs in the pharmaceutical industry?")</f>
      </c>
      <c r="E72" s="20" t="str">
        <f>=HYPERLINK("#'Full Results'!A728", "728")</f>
      </c>
      <c r="F72" t="s">
        <v>44</v>
      </c>
    </row>
    <row r="73">
      <c r="C73" t="n">
        <v>65</v>
      </c>
      <c r="D73" s="9" t="str">
        <f>=HYPERLINK("#'Table 65'!A1", " Which of the following do you think describes jobs in the pharmaceutical industry?")</f>
      </c>
      <c r="E73" s="20" t="str">
        <f>=HYPERLINK("#'Full Results'!A753", "753")</f>
      </c>
      <c r="F73" t="s">
        <v>44</v>
      </c>
    </row>
    <row r="74">
      <c r="C74" t="n">
        <v>66</v>
      </c>
      <c r="D74" s="9" t="str">
        <f>=HYPERLINK("#'Table 66'!A1", " Which of the following do you think describes jobs in the pharmaceutical industry?")</f>
      </c>
      <c r="E74" s="20" t="str">
        <f>=HYPERLINK("#'Full Results'!A778", "778")</f>
      </c>
      <c r="F74" t="s">
        <v>44</v>
      </c>
    </row>
    <row r="75">
      <c r="C75" t="n">
        <v>67</v>
      </c>
      <c r="D75" s="9" t="str">
        <f>=HYPERLINK("#'Table 67'!A1", " Which of the following do you think describes jobs in the pharmaceutical industry?")</f>
      </c>
      <c r="E75" s="20" t="str">
        <f>=HYPERLINK("#'Full Results'!A803", "803")</f>
      </c>
      <c r="F75" t="s">
        <v>44</v>
      </c>
    </row>
    <row r="76">
      <c r="C76" t="n">
        <v>68</v>
      </c>
      <c r="D76" s="9" t="str">
        <f>=HYPERLINK("#'Table 68'!A1", " Which of the following do you think describes jobs in the pharmaceutical industry?")</f>
      </c>
      <c r="E76" s="20" t="str">
        <f>=HYPERLINK("#'Full Results'!A828", "828")</f>
      </c>
      <c r="F76" t="s">
        <v>44</v>
      </c>
    </row>
    <row r="77">
      <c r="C77" t="n">
        <v>69</v>
      </c>
      <c r="D77" s="9" t="str">
        <f>=HYPERLINK("#'Table 69'!A1", "Grid Summary: When you think about jobs in the tech industry, including the various roles from engineering and research to legal and marketing, do you think that jobs in that industry")</f>
      </c>
      <c r="E77" s="8"/>
      <c r="F77" t="s">
        <v>44</v>
      </c>
    </row>
    <row r="78">
      <c r="C78" t="n">
        <v>70</v>
      </c>
      <c r="D78" s="9" t="str">
        <f>=HYPERLINK("#'Table 70'!A1", "When you think about jobs in the tech industry, including the various roles from engineering and research to legal and marketing, do you think that jobs in that industry:: Are well paid")</f>
      </c>
      <c r="E78" s="20" t="str">
        <f>=HYPERLINK("#'Full Results'!A853", "853")</f>
      </c>
      <c r="F78" t="s">
        <v>44</v>
      </c>
    </row>
    <row r="79">
      <c r="C79" t="n">
        <v>71</v>
      </c>
      <c r="D79" s="9" t="str">
        <f>=HYPERLINK("#'Table 71'!A1", "When you think about jobs in the tech industry, including the various roles from engineering and research to legal and marketing, do you think that jobs in that industry:: Offer many opportunities for progression")</f>
      </c>
      <c r="E79" s="20" t="str">
        <f>=HYPERLINK("#'Full Results'!A861", "861")</f>
      </c>
      <c r="F79" t="s">
        <v>44</v>
      </c>
    </row>
    <row r="80">
      <c r="C80" t="n">
        <v>72</v>
      </c>
      <c r="D80" s="9" t="str">
        <f>=HYPERLINK("#'Table 72'!A1", "When you think about jobs in the tech industry, including the various roles from engineering and research to legal and marketing, do you think that jobs in that industry:: Provide a sense purpose")</f>
      </c>
      <c r="E80" s="20" t="str">
        <f>=HYPERLINK("#'Full Results'!A869", "869")</f>
      </c>
      <c r="F80" t="s">
        <v>44</v>
      </c>
    </row>
    <row r="81">
      <c r="C81" t="n">
        <v>73</v>
      </c>
      <c r="D81" s="9" t="str">
        <f>=HYPERLINK("#'Table 73'!A1", "When you think about jobs in the tech industry, including the various roles from engineering and research to legal and marketing, do you think that jobs in that industry:: Offer job security")</f>
      </c>
      <c r="E81" s="20" t="str">
        <f>=HYPERLINK("#'Full Results'!A877", "877")</f>
      </c>
      <c r="F81" t="s">
        <v>44</v>
      </c>
    </row>
    <row r="82">
      <c r="C82" t="n">
        <v>74</v>
      </c>
      <c r="D82" s="9" t="str">
        <f>=HYPERLINK("#'Table 74'!A1", "When you think about jobs in the tech industry, including the various roles from engineering and research to legal and marketing, do you think that jobs in that industry:: Fit my skill set")</f>
      </c>
      <c r="E82" s="20" t="str">
        <f>=HYPERLINK("#'Full Results'!A885", "885")</f>
      </c>
      <c r="F82" t="s">
        <v>44</v>
      </c>
    </row>
    <row r="83">
      <c r="C83" t="n">
        <v>75</v>
      </c>
      <c r="D83" s="9" t="str">
        <f>=HYPERLINK("#'Table 75'!A1", "When you think about jobs in the tech industry, including the various roles from engineering and research to legal and marketing, do you think that jobs in that industry:: Provide opportunities to progress my career")</f>
      </c>
      <c r="E83" s="20" t="str">
        <f>=HYPERLINK("#'Full Results'!A893", "893")</f>
      </c>
      <c r="F83" t="s">
        <v>44</v>
      </c>
    </row>
    <row r="84">
      <c r="C84" t="n">
        <v>76</v>
      </c>
      <c r="D84" s="9" t="str">
        <f>=HYPERLINK("#'Table 76'!A1", "When you think about jobs in the tech industry, including the various roles from engineering and research to legal and marketing, do you think that jobs in that industry:: Offer competitive or prestigious roles")</f>
      </c>
      <c r="E84" s="20" t="str">
        <f>=HYPERLINK("#'Full Results'!A901", "901")</f>
      </c>
      <c r="F84" t="s">
        <v>44</v>
      </c>
    </row>
    <row r="85">
      <c r="C85" t="n">
        <v>77</v>
      </c>
      <c r="D85" s="9" t="str">
        <f>=HYPERLINK("#'Table 77'!A1", "When you think about jobs in the tech industry, including the various roles from engineering and research to legal and marketing, do you think that jobs in that industry:: Offer interesting work")</f>
      </c>
      <c r="E85" s="20" t="str">
        <f>=HYPERLINK("#'Full Results'!A909", "909")</f>
      </c>
      <c r="F85" t="s">
        <v>44</v>
      </c>
    </row>
    <row r="86">
      <c r="C86" t="n">
        <v>78</v>
      </c>
      <c r="D86" s="9" t="str">
        <f>=HYPERLINK("#'Table 78'!A1", "When you think about jobs in the tech industry, including the various roles from engineering and research to legal and marketing, do you think that jobs in that industry:: Contribute to society and help people")</f>
      </c>
      <c r="E86" s="20" t="str">
        <f>=HYPERLINK("#'Full Results'!A917", "917")</f>
      </c>
      <c r="F86" t="s">
        <v>44</v>
      </c>
    </row>
    <row r="87">
      <c r="C87" t="n">
        <v>79</v>
      </c>
      <c r="D87" s="9" t="str">
        <f>=HYPERLINK("#'Table 79'!A1", "When you think about jobs in the tech industry, including the various roles from engineering and research to legal and marketing, do you think that jobs in that industry:: Align with my political beliefs")</f>
      </c>
      <c r="E87" s="20" t="str">
        <f>=HYPERLINK("#'Full Results'!A925", "925")</f>
      </c>
      <c r="F87" t="s">
        <v>44</v>
      </c>
    </row>
    <row r="88">
      <c r="C88" t="n">
        <v>80</v>
      </c>
      <c r="D88" s="9" t="str">
        <f>=HYPERLINK("#'Table 80'!A1", "When you think about jobs in the tech industry, including the various roles from engineering and research to legal and marketing, do you think that jobs in that industry:: Align with my values")</f>
      </c>
      <c r="E88" s="20" t="str">
        <f>=HYPERLINK("#'Full Results'!A933", "933")</f>
      </c>
      <c r="F88" t="s">
        <v>44</v>
      </c>
    </row>
    <row r="89">
      <c r="C89" t="n">
        <v>81</v>
      </c>
      <c r="D89" s="9" t="str">
        <f>=HYPERLINK("#'Table 81'!A1", "When you think about jobs in the tech industry, including the various roles from engineering and research to legal and marketing, do you think that jobs in that industry:: Offer a career that I could be proud of")</f>
      </c>
      <c r="E89" s="20" t="str">
        <f>=HYPERLINK("#'Full Results'!A941", "941")</f>
      </c>
      <c r="F89" t="s">
        <v>44</v>
      </c>
    </row>
    <row r="90">
      <c r="C90" t="n">
        <v>82</v>
      </c>
      <c r="D90" s="9" t="str">
        <f>=HYPERLINK("#'Table 82'!A1", "Grid Summary:   ")</f>
      </c>
      <c r="E90" s="8"/>
      <c r="F90" t="s">
        <v>44</v>
      </c>
    </row>
    <row r="91">
      <c r="C91" t="n">
        <v>83</v>
      </c>
      <c r="D91" s="9" t="str">
        <f>=HYPERLINK("#'Table 83'!A1", "When you think about jobs in the pharmaceutical sector, including the various roles from biological research and manufacturing to accounting and public relations, do you think that jobs in that industry:  : Are well paid")</f>
      </c>
      <c r="E91" s="20" t="str">
        <f>=HYPERLINK("#'Full Results'!A949", "949")</f>
      </c>
      <c r="F91" t="s">
        <v>44</v>
      </c>
    </row>
    <row r="92">
      <c r="C92" t="n">
        <v>84</v>
      </c>
      <c r="D92" s="9" t="str">
        <f>=HYPERLINK("#'Table 84'!A1", "When you think about jobs in the pharmaceutical sector, including the various roles from biological research and manufacturing to accounting and public relations, do you think that jobs in that industry:  : Offer many opportunities for progression")</f>
      </c>
      <c r="E92" s="20" t="str">
        <f>=HYPERLINK("#'Full Results'!A957", "957")</f>
      </c>
      <c r="F92" t="s">
        <v>44</v>
      </c>
    </row>
    <row r="93">
      <c r="C93" t="n">
        <v>85</v>
      </c>
      <c r="D93" s="9" t="str">
        <f>=HYPERLINK("#'Table 85'!A1", "When you think about jobs in the pharmaceutical sector, including the various roles from biological research and manufacturing to accounting and public relations, do you think that jobs in that industry:  : Provide a sense purpose")</f>
      </c>
      <c r="E93" s="20" t="str">
        <f>=HYPERLINK("#'Full Results'!A965", "965")</f>
      </c>
      <c r="F93" t="s">
        <v>44</v>
      </c>
    </row>
    <row r="94">
      <c r="C94" t="n">
        <v>86</v>
      </c>
      <c r="D94" s="9" t="str">
        <f>=HYPERLINK("#'Table 86'!A1", "When you think about jobs in the pharmaceutical sector, including the various roles from biological research and manufacturing to accounting and public relations, do you think that jobs in that industry:  : Offer job security")</f>
      </c>
      <c r="E94" s="20" t="str">
        <f>=HYPERLINK("#'Full Results'!A973", "973")</f>
      </c>
      <c r="F94" t="s">
        <v>44</v>
      </c>
    </row>
    <row r="95">
      <c r="C95" t="n">
        <v>87</v>
      </c>
      <c r="D95" s="9" t="str">
        <f>=HYPERLINK("#'Table 87'!A1", "When you think about jobs in the pharmaceutical sector, including the various roles from biological research and manufacturing to accounting and public relations, do you think that jobs in that industry:  : Fit my skill set")</f>
      </c>
      <c r="E95" s="20" t="str">
        <f>=HYPERLINK("#'Full Results'!A981", "981")</f>
      </c>
      <c r="F95" t="s">
        <v>44</v>
      </c>
    </row>
    <row r="96">
      <c r="C96" t="n">
        <v>88</v>
      </c>
      <c r="D96" s="9" t="str">
        <f>=HYPERLINK("#'Table 88'!A1", "When you think about jobs in the pharmaceutical sector, including the various roles from biological research and manufacturing to accounting and public relations, do you think that jobs in that industry:  : Provide opportunities to progress my ca...")</f>
      </c>
      <c r="E96" s="20" t="str">
        <f>=HYPERLINK("#'Full Results'!A989", "989")</f>
      </c>
      <c r="F96" t="s">
        <v>44</v>
      </c>
    </row>
    <row r="97">
      <c r="C97" t="n">
        <v>89</v>
      </c>
      <c r="D97" s="9" t="str">
        <f>=HYPERLINK("#'Table 89'!A1", "When you think about jobs in the pharmaceutical sector, including the various roles from biological research and manufacturing to accounting and public relations, do you think that jobs in that industry:  : Offer competitive or prestigious roles")</f>
      </c>
      <c r="E97" s="20" t="str">
        <f>=HYPERLINK("#'Full Results'!A997", "997")</f>
      </c>
      <c r="F97" t="s">
        <v>44</v>
      </c>
    </row>
    <row r="98">
      <c r="C98" t="n">
        <v>90</v>
      </c>
      <c r="D98" s="9" t="str">
        <f>=HYPERLINK("#'Table 90'!A1", "When you think about jobs in the pharmaceutical sector, including the various roles from biological research and manufacturing to accounting and public relations, do you think that jobs in that industry:  : Offer interesting work")</f>
      </c>
      <c r="E98" s="20" t="str">
        <f>=HYPERLINK("#'Full Results'!A1005", "1005")</f>
      </c>
      <c r="F98" t="s">
        <v>44</v>
      </c>
    </row>
    <row r="99">
      <c r="C99" t="n">
        <v>91</v>
      </c>
      <c r="D99" s="9" t="str">
        <f>=HYPERLINK("#'Table 91'!A1", "When you think about jobs in the pharmaceutical sector, including the various roles from biological research and manufacturing to accounting and public relations, do you think that jobs in that industry:  : Contribute to society and help people")</f>
      </c>
      <c r="E99" s="20" t="str">
        <f>=HYPERLINK("#'Full Results'!A1013", "1013")</f>
      </c>
      <c r="F99" t="s">
        <v>44</v>
      </c>
    </row>
    <row r="100">
      <c r="C100" t="n">
        <v>92</v>
      </c>
      <c r="D100" s="9" t="str">
        <f>=HYPERLINK("#'Table 92'!A1", "When you think about jobs in the pharmaceutical sector, including the various roles from biological research and manufacturing to accounting and public relations, do you think that jobs in that industry:  : Align with my political beliefs")</f>
      </c>
      <c r="E100" s="20" t="str">
        <f>=HYPERLINK("#'Full Results'!A1021", "1021")</f>
      </c>
      <c r="F100" t="s">
        <v>44</v>
      </c>
    </row>
    <row r="101">
      <c r="C101" t="n">
        <v>93</v>
      </c>
      <c r="D101" s="9" t="str">
        <f>=HYPERLINK("#'Table 93'!A1", "When you think about jobs in the pharmaceutical sector, including the various roles from biological research and manufacturing to accounting and public relations, do you think that jobs in that industry:  : Align with my values")</f>
      </c>
      <c r="E101" s="20" t="str">
        <f>=HYPERLINK("#'Full Results'!A1029", "1029")</f>
      </c>
      <c r="F101" t="s">
        <v>44</v>
      </c>
    </row>
    <row r="102">
      <c r="C102" t="n">
        <v>94</v>
      </c>
      <c r="D102" s="9" t="str">
        <f>=HYPERLINK("#'Table 94'!A1", "When you think about jobs in the pharmaceutical sector, including the various roles from biological research and manufacturing to accounting and public relations, do you think that jobs in that industry:  : Offer a career that I could be proud of")</f>
      </c>
      <c r="E102" s="20" t="str">
        <f>=HYPERLINK("#'Full Results'!A1037", "1037")</f>
      </c>
      <c r="F102" t="s">
        <v>44</v>
      </c>
    </row>
    <row r="103">
      <c r="C103" t="n">
        <v>95</v>
      </c>
      <c r="D103" s="9" t="str">
        <f>=HYPERLINK("#'Table 95'!A1", "Grid Summary:   ")</f>
      </c>
      <c r="E103" s="8"/>
      <c r="F103" t="s">
        <v>44</v>
      </c>
    </row>
    <row r="104">
      <c r="C104" t="n">
        <v>96</v>
      </c>
      <c r="D104" s="9" t="str">
        <f>=HYPERLINK("#'Table 96'!A1", "When you think about jobs in the energy sector, including the various roles from research and manufacturing to legal and public relations, do you think that jobs in that industry:  : Are well paid")</f>
      </c>
      <c r="E104" s="20" t="str">
        <f>=HYPERLINK("#'Full Results'!A1045", "1045")</f>
      </c>
      <c r="F104" t="s">
        <v>44</v>
      </c>
    </row>
    <row r="105">
      <c r="C105" t="n">
        <v>97</v>
      </c>
      <c r="D105" s="9" t="str">
        <f>=HYPERLINK("#'Table 97'!A1", "When you think about jobs in the energy sector, including the various roles from research and manufacturing to legal and public relations, do you think that jobs in that industry:  : Offer many opportunities for progression")</f>
      </c>
      <c r="E105" s="20" t="str">
        <f>=HYPERLINK("#'Full Results'!A1053", "1053")</f>
      </c>
      <c r="F105" t="s">
        <v>44</v>
      </c>
    </row>
    <row r="106">
      <c r="C106" t="n">
        <v>98</v>
      </c>
      <c r="D106" s="9" t="str">
        <f>=HYPERLINK("#'Table 98'!A1", "When you think about jobs in the energy sector, including the various roles from research and manufacturing to legal and public relations, do you think that jobs in that industry:  : Provide a sense purpose")</f>
      </c>
      <c r="E106" s="20" t="str">
        <f>=HYPERLINK("#'Full Results'!A1061", "1061")</f>
      </c>
      <c r="F106" t="s">
        <v>44</v>
      </c>
    </row>
    <row r="107">
      <c r="C107" t="n">
        <v>99</v>
      </c>
      <c r="D107" s="9" t="str">
        <f>=HYPERLINK("#'Table 99'!A1", "When you think about jobs in the energy sector, including the various roles from research and manufacturing to legal and public relations, do you think that jobs in that industry:  : Offer job security")</f>
      </c>
      <c r="E107" s="20" t="str">
        <f>=HYPERLINK("#'Full Results'!A1069", "1069")</f>
      </c>
      <c r="F107" t="s">
        <v>44</v>
      </c>
    </row>
    <row r="108">
      <c r="C108" t="n">
        <v>100</v>
      </c>
      <c r="D108" s="9" t="str">
        <f>=HYPERLINK("#'Table 100'!A1", "When you think about jobs in the energy sector, including the various roles from research and manufacturing to legal and public relations, do you think that jobs in that industry:  : Fit my skill set")</f>
      </c>
      <c r="E108" s="20" t="str">
        <f>=HYPERLINK("#'Full Results'!A1077", "1077")</f>
      </c>
      <c r="F108" t="s">
        <v>44</v>
      </c>
    </row>
    <row r="109">
      <c r="C109" t="n">
        <v>101</v>
      </c>
      <c r="D109" s="9" t="str">
        <f>=HYPERLINK("#'Table 101'!A1", "When you think about jobs in the energy sector, including the various roles from research and manufacturing to legal and public relations, do you think that jobs in that industry:  : Provide opportunities to progress my career")</f>
      </c>
      <c r="E109" s="20" t="str">
        <f>=HYPERLINK("#'Full Results'!A1085", "1085")</f>
      </c>
      <c r="F109" t="s">
        <v>44</v>
      </c>
    </row>
    <row r="110">
      <c r="C110" t="n">
        <v>102</v>
      </c>
      <c r="D110" s="9" t="str">
        <f>=HYPERLINK("#'Table 102'!A1", "When you think about jobs in the energy sector, including the various roles from research and manufacturing to legal and public relations, do you think that jobs in that industry:  : Offer competitive or prestigious roles")</f>
      </c>
      <c r="E110" s="20" t="str">
        <f>=HYPERLINK("#'Full Results'!A1093", "1093")</f>
      </c>
      <c r="F110" t="s">
        <v>44</v>
      </c>
    </row>
    <row r="111">
      <c r="C111" t="n">
        <v>103</v>
      </c>
      <c r="D111" s="9" t="str">
        <f>=HYPERLINK("#'Table 103'!A1", "When you think about jobs in the energy sector, including the various roles from research and manufacturing to legal and public relations, do you think that jobs in that industry:  : Offer interesting work")</f>
      </c>
      <c r="E111" s="20" t="str">
        <f>=HYPERLINK("#'Full Results'!A1101", "1101")</f>
      </c>
      <c r="F111" t="s">
        <v>44</v>
      </c>
    </row>
    <row r="112">
      <c r="C112" t="n">
        <v>104</v>
      </c>
      <c r="D112" s="9" t="str">
        <f>=HYPERLINK("#'Table 104'!A1", "When you think about jobs in the energy sector, including the various roles from research and manufacturing to legal and public relations, do you think that jobs in that industry:  : Contribute to society and help people")</f>
      </c>
      <c r="E112" s="20" t="str">
        <f>=HYPERLINK("#'Full Results'!A1109", "1109")</f>
      </c>
      <c r="F112" t="s">
        <v>44</v>
      </c>
    </row>
    <row r="113">
      <c r="C113" t="n">
        <v>105</v>
      </c>
      <c r="D113" s="9" t="str">
        <f>=HYPERLINK("#'Table 105'!A1", "When you think about jobs in the energy sector, including the various roles from research and manufacturing to legal and public relations, do you think that jobs in that industry:  : Align with my political beliefs")</f>
      </c>
      <c r="E113" s="20" t="str">
        <f>=HYPERLINK("#'Full Results'!A1117", "1117")</f>
      </c>
      <c r="F113" t="s">
        <v>44</v>
      </c>
    </row>
    <row r="114">
      <c r="C114" t="n">
        <v>106</v>
      </c>
      <c r="D114" s="9" t="str">
        <f>=HYPERLINK("#'Table 106'!A1", "When you think about jobs in the energy sector, including the various roles from research and manufacturing to legal and public relations, do you think that jobs in that industry:  : Align with my values")</f>
      </c>
      <c r="E114" s="20" t="str">
        <f>=HYPERLINK("#'Full Results'!A1125", "1125")</f>
      </c>
      <c r="F114" t="s">
        <v>44</v>
      </c>
    </row>
    <row r="115">
      <c r="C115" t="n">
        <v>107</v>
      </c>
      <c r="D115" s="9" t="str">
        <f>=HYPERLINK("#'Table 107'!A1", "When you think about jobs in the energy sector, including the various roles from research and manufacturing to legal and public relations, do you think that jobs in that industry:  : Offer a career that I could be proud of")</f>
      </c>
      <c r="E115" s="20" t="str">
        <f>=HYPERLINK("#'Full Results'!A1133", "1133")</f>
      </c>
      <c r="F115" t="s">
        <v>44</v>
      </c>
    </row>
    <row r="116">
      <c r="C116" t="n">
        <v>108</v>
      </c>
      <c r="D116" s="9" t="str">
        <f>=HYPERLINK("#'Table 108'!A1", " The pharmaceutical (pharma) industry involves jobs that contribute to the research, development, manufacturing, and marketing of medications and vaccines.  What is your perception of the UK pharmaceutical industry? ")</f>
      </c>
      <c r="E116" s="20" t="str">
        <f>=HYPERLINK("#'Full Results'!A1141", "1141")</f>
      </c>
      <c r="F116" t="s">
        <v>333</v>
      </c>
    </row>
    <row r="117">
      <c r="C117" t="n">
        <v>109</v>
      </c>
      <c r="D117" s="9" t="str">
        <f>=HYPERLINK("#'Table 109'!A1", " What is your perception of the UK pharmaceutical industry? ")</f>
      </c>
      <c r="E117" s="20" t="str">
        <f>=HYPERLINK("#'Full Results'!A1150", "1150")</f>
      </c>
      <c r="F117" t="s">
        <v>333</v>
      </c>
    </row>
    <row r="118">
      <c r="C118" t="n">
        <v>110</v>
      </c>
      <c r="D118" s="9" t="str">
        <f>=HYPERLINK("#'Table 110'!A1", "Grid Summary: How important or unimportant do you think the UK’s pharmaceutical industry is for …?")</f>
      </c>
      <c r="E118" s="8"/>
      <c r="F118" t="s">
        <v>44</v>
      </c>
    </row>
    <row r="119">
      <c r="C119" t="n">
        <v>111</v>
      </c>
      <c r="D119" s="9" t="str">
        <f>=HYPERLINK("#'Table 111'!A1", "How important or unimportant do you think the UK’s pharmaceutical industry is for …?: The UK as a whole")</f>
      </c>
      <c r="E119" s="20" t="str">
        <f>=HYPERLINK("#'Full Results'!A1159", "1159")</f>
      </c>
      <c r="F119" t="s">
        <v>44</v>
      </c>
    </row>
    <row r="120">
      <c r="C120" t="n">
        <v>112</v>
      </c>
      <c r="D120" s="9" t="str">
        <f>=HYPERLINK("#'Table 112'!A1", "How important or unimportant do you think the UK’s pharmaceutical industry is for …?: The UK’s economy")</f>
      </c>
      <c r="E120" s="20" t="str">
        <f>=HYPERLINK("#'Full Results'!A1170", "1170")</f>
      </c>
      <c r="F120" t="s">
        <v>44</v>
      </c>
    </row>
    <row r="121">
      <c r="C121" t="n">
        <v>113</v>
      </c>
      <c r="D121" s="9" t="str">
        <f>=HYPERLINK("#'Table 113'!A1", "How important or unimportant do you think the UK’s pharmaceutical industry is for …?: UK public health")</f>
      </c>
      <c r="E121" s="20" t="str">
        <f>=HYPERLINK("#'Full Results'!A1181", "1181")</f>
      </c>
      <c r="F121" t="s">
        <v>44</v>
      </c>
    </row>
    <row r="122">
      <c r="C122" t="n">
        <v>114</v>
      </c>
      <c r="D122" s="9" t="str">
        <f>=HYPERLINK("#'Table 114'!A1", "How important or unimportant do you think the UK’s pharmaceutical industry is for …?: Jobs in the UK")</f>
      </c>
      <c r="E122" s="20" t="str">
        <f>=HYPERLINK("#'Full Results'!A1192", "1192")</f>
      </c>
      <c r="F122" t="s">
        <v>44</v>
      </c>
    </row>
    <row r="123">
      <c r="C123" t="n">
        <v>115</v>
      </c>
      <c r="D123" s="9" t="str">
        <f>=HYPERLINK("#'Table 115'!A1", "How important or unimportant do you think the UK’s pharmaceutical industry is for …?: Investment in UK businesses")</f>
      </c>
      <c r="E123" s="20" t="str">
        <f>=HYPERLINK("#'Full Results'!A1203", "1203")</f>
      </c>
      <c r="F123" t="s">
        <v>44</v>
      </c>
    </row>
    <row r="124">
      <c r="C124" t="n">
        <v>116</v>
      </c>
      <c r="D124" s="9" t="str">
        <f>=HYPERLINK("#'Table 116'!A1", "How important or unimportant do you think the UK’s pharmaceutical industry is for …?: People’s day to day lives")</f>
      </c>
      <c r="E124" s="20" t="str">
        <f>=HYPERLINK("#'Full Results'!A1214", "1214")</f>
      </c>
      <c r="F124" t="s">
        <v>44</v>
      </c>
    </row>
    <row r="125">
      <c r="C125" t="n">
        <v>117</v>
      </c>
      <c r="D125" s="9" t="str">
        <f>=HYPERLINK("#'Table 117'!A1", "How important or unimportant do you think the UK’s pharmaceutical industry is for …?: The UK’s ability to compete with other economies around the world")</f>
      </c>
      <c r="E125" s="20" t="str">
        <f>=HYPERLINK("#'Full Results'!A1225", "1225")</f>
      </c>
      <c r="F125" t="s">
        <v>44</v>
      </c>
    </row>
    <row r="126">
      <c r="C126" t="n">
        <v>118</v>
      </c>
      <c r="D126" s="9" t="str">
        <f>=HYPERLINK("#'Table 118'!A1", "How important or unimportant do you think the UK’s pharmaceutical industry is for …?: The UK’s status as a world-leader")</f>
      </c>
      <c r="E126" s="20" t="str">
        <f>=HYPERLINK("#'Full Results'!A1236", "1236")</f>
      </c>
      <c r="F126" t="s">
        <v>44</v>
      </c>
    </row>
    <row r="127">
      <c r="C127" t="n">
        <v>119</v>
      </c>
      <c r="D127" s="9" t="str">
        <f>=HYPERLINK("#'Table 119'!A1", " Do you think the pharmaceutical industry in the UK:")</f>
      </c>
      <c r="E127" s="20" t="str">
        <f>=HYPERLINK("#'Full Results'!A1247", "1247")</f>
      </c>
      <c r="F127" t="s">
        <v>44</v>
      </c>
    </row>
    <row r="128">
      <c r="C128" t="n">
        <v>120</v>
      </c>
      <c r="D128" s="9" t="str">
        <f>=HYPERLINK("#'Table 120'!A1", " Do you think the pharmaceutical industry in the UK:")</f>
      </c>
      <c r="E128" s="20" t="str">
        <f>=HYPERLINK("#'Full Results'!A1254", "1254")</f>
      </c>
      <c r="F128" t="s">
        <v>44</v>
      </c>
    </row>
    <row r="129">
      <c r="C129" t="n">
        <v>121</v>
      </c>
      <c r="D129" s="9" t="str">
        <f>=HYPERLINK("#'Table 121'!A1", " Do you think the pharmaceutical industry in the UK:")</f>
      </c>
      <c r="E129" s="20" t="str">
        <f>=HYPERLINK("#'Full Results'!A1261", "1261")</f>
      </c>
      <c r="F129" t="s">
        <v>44</v>
      </c>
    </row>
    <row r="130">
      <c r="C130" t="n">
        <v>122</v>
      </c>
      <c r="D130" s="9" t="str">
        <f>=HYPERLINK("#'Table 122'!A1", " Do you think the pharmaceutical industry in the UK:")</f>
      </c>
      <c r="E130" s="20" t="str">
        <f>=HYPERLINK("#'Full Results'!A1268", "1268")</f>
      </c>
      <c r="F130" t="s">
        <v>44</v>
      </c>
    </row>
    <row r="131">
      <c r="C131" t="n">
        <v>123</v>
      </c>
      <c r="D131" s="9" t="str">
        <f>=HYPERLINK("#'Table 123'!A1", " Do you think the pharmaceutical industry in the UK:")</f>
      </c>
      <c r="E131" s="20" t="str">
        <f>=HYPERLINK("#'Full Results'!A1275", "1275")</f>
      </c>
      <c r="F131" t="s">
        <v>44</v>
      </c>
    </row>
    <row r="132">
      <c r="C132" t="n">
        <v>124</v>
      </c>
      <c r="D132" s="9" t="str">
        <f>=HYPERLINK("#'Table 124'!A1", " How has your opinion of the UK pharmaceutical industry changed since the Covid pandemic?")</f>
      </c>
      <c r="E132" s="20" t="str">
        <f>=HYPERLINK("#'Full Results'!A1282", "1282")</f>
      </c>
      <c r="F132" t="s">
        <v>44</v>
      </c>
    </row>
    <row r="133">
      <c r="C133" t="n">
        <v>125</v>
      </c>
      <c r="D133" s="9" t="str">
        <f>=HYPERLINK("#'Table 125'!A1", "While there are many different types of jobs in the pharmaceutical industry, sometimes we have preconceived ideas about an industry and what it can offer.Which reasons, if any, would prevent you from applying for jobs in the pharmaceutical indust...")</f>
      </c>
      <c r="E133" s="20" t="str">
        <f>=HYPERLINK("#'Full Results'!A1291", "1291")</f>
      </c>
      <c r="F133" t="s">
        <v>44</v>
      </c>
    </row>
    <row r="134">
      <c r="C134" t="n">
        <v>126</v>
      </c>
      <c r="D134" s="9" t="str">
        <f>=HYPERLINK("#'Table 126'!A1", " Which of these two sectors do you think offers better paying jobs?")</f>
      </c>
      <c r="E134" s="20" t="str">
        <f>=HYPERLINK("#'Full Results'!A1308", "1308")</f>
      </c>
      <c r="F134" t="s">
        <v>333</v>
      </c>
    </row>
    <row r="135">
      <c r="C135" t="n">
        <v>127</v>
      </c>
      <c r="D135" s="9" t="str">
        <f>=HYPERLINK("#'Table 127'!A1", " Which of these two sectors do you think offers better paying jobs?")</f>
      </c>
      <c r="E135" s="20" t="str">
        <f>=HYPERLINK("#'Full Results'!A1319", "1319")</f>
      </c>
      <c r="F135" t="s">
        <v>333</v>
      </c>
    </row>
    <row r="136">
      <c r="C136" t="n">
        <v>128</v>
      </c>
      <c r="D136" s="9" t="str">
        <f>=HYPERLINK("#'Table 128'!A1", " Which of these two sectors do you think offers better paying jobs?")</f>
      </c>
      <c r="E136" s="20" t="str">
        <f>=HYPERLINK("#'Full Results'!A1329", "1329")</f>
      </c>
      <c r="F136" t="s">
        <v>333</v>
      </c>
    </row>
    <row r="137">
      <c r="C137" t="n">
        <v>129</v>
      </c>
      <c r="D137" s="9" t="str">
        <f>=HYPERLINK("#'Table 129'!A1", " Which of these two sectors do you think offers better paying jobs?")</f>
      </c>
      <c r="E137" s="20" t="str">
        <f>=HYPERLINK("#'Full Results'!A1340", "1340")</f>
      </c>
      <c r="F137" t="s">
        <v>333</v>
      </c>
    </row>
    <row r="138">
      <c r="C138" t="n">
        <v>130</v>
      </c>
      <c r="D138" s="9" t="str">
        <f>=HYPERLINK("#'Table 130'!A1", " Which of these two sectors do you think offers better paying jobs?")</f>
      </c>
      <c r="E138" s="20" t="str">
        <f>=HYPERLINK("#'Full Results'!A1351", "1351")</f>
      </c>
      <c r="F138" t="s">
        <v>333</v>
      </c>
    </row>
    <row r="139">
      <c r="C139" t="n">
        <v>131</v>
      </c>
      <c r="D139" s="9" t="str">
        <f>=HYPERLINK("#'Table 131'!A1", " Which of these two sectors do you think are more beneficial to society?")</f>
      </c>
      <c r="E139" s="20" t="str">
        <f>=HYPERLINK("#'Full Results'!A1362", "1362")</f>
      </c>
      <c r="F139" t="s">
        <v>333</v>
      </c>
    </row>
    <row r="140">
      <c r="C140" t="n">
        <v>132</v>
      </c>
      <c r="D140" s="9" t="str">
        <f>=HYPERLINK("#'Table 132'!A1", " Which of these two sectors do you think are more beneficial to society?")</f>
      </c>
      <c r="E140" s="20" t="str">
        <f>=HYPERLINK("#'Full Results'!A1373", "1373")</f>
      </c>
      <c r="F140" t="s">
        <v>333</v>
      </c>
    </row>
    <row r="141">
      <c r="C141" t="n">
        <v>133</v>
      </c>
      <c r="D141" s="9" t="str">
        <f>=HYPERLINK("#'Table 133'!A1", " Which of these two sectors do you think are more beneficial to society?")</f>
      </c>
      <c r="E141" s="20" t="str">
        <f>=HYPERLINK("#'Full Results'!A1383", "1383")</f>
      </c>
      <c r="F141" t="s">
        <v>333</v>
      </c>
    </row>
    <row r="142">
      <c r="C142" t="n">
        <v>134</v>
      </c>
      <c r="D142" s="9" t="str">
        <f>=HYPERLINK("#'Table 134'!A1", " Which of these two sectors do you think are more beneficial to society?")</f>
      </c>
      <c r="E142" s="20" t="str">
        <f>=HYPERLINK("#'Full Results'!A1394", "1394")</f>
      </c>
      <c r="F142" t="s">
        <v>333</v>
      </c>
    </row>
    <row r="143">
      <c r="C143" t="n">
        <v>135</v>
      </c>
      <c r="D143" s="9" t="str">
        <f>=HYPERLINK("#'Table 135'!A1", " Which of these two sectors do you think are more beneficial to society?")</f>
      </c>
      <c r="E143" s="20" t="str">
        <f>=HYPERLINK("#'Full Results'!A1405", "1405")</f>
      </c>
      <c r="F143" t="s">
        <v>333</v>
      </c>
    </row>
    <row r="144">
      <c r="C144" t="n">
        <v>136</v>
      </c>
      <c r="D144" s="9" t="str">
        <f>=HYPERLINK("#'Table 136'!A1", " Which of these two sectors do you think has more people like you in it?")</f>
      </c>
      <c r="E144" s="20" t="str">
        <f>=HYPERLINK("#'Full Results'!A1416", "1416")</f>
      </c>
      <c r="F144" t="s">
        <v>333</v>
      </c>
    </row>
    <row r="145">
      <c r="C145" t="n">
        <v>137</v>
      </c>
      <c r="D145" s="9" t="str">
        <f>=HYPERLINK("#'Table 137'!A1", " Which of these two sectors do you think has more people like you in it?")</f>
      </c>
      <c r="E145" s="20" t="str">
        <f>=HYPERLINK("#'Full Results'!A1427", "1427")</f>
      </c>
      <c r="F145" t="s">
        <v>333</v>
      </c>
    </row>
    <row r="146">
      <c r="C146" t="n">
        <v>138</v>
      </c>
      <c r="D146" s="9" t="str">
        <f>=HYPERLINK("#'Table 138'!A1", " Which of these two sectors do you think has more people like you in it?")</f>
      </c>
      <c r="E146" s="20" t="str">
        <f>=HYPERLINK("#'Full Results'!A1437", "1437")</f>
      </c>
      <c r="F146" t="s">
        <v>333</v>
      </c>
    </row>
    <row r="147">
      <c r="C147" t="n">
        <v>139</v>
      </c>
      <c r="D147" s="9" t="str">
        <f>=HYPERLINK("#'Table 139'!A1", " Which of these two sectors do you think has more people like you in it?")</f>
      </c>
      <c r="E147" s="20" t="str">
        <f>=HYPERLINK("#'Full Results'!A1448", "1448")</f>
      </c>
      <c r="F147" t="s">
        <v>333</v>
      </c>
    </row>
    <row r="148">
      <c r="C148" t="n">
        <v>140</v>
      </c>
      <c r="D148" s="9" t="str">
        <f>=HYPERLINK("#'Table 140'!A1", " Which of these two sectors do you think has more people like you in it?")</f>
      </c>
      <c r="E148" s="20" t="str">
        <f>=HYPERLINK("#'Full Results'!A1459", "1459")</f>
      </c>
      <c r="F148" t="s">
        <v>333</v>
      </c>
    </row>
    <row r="149">
      <c r="C149" t="n">
        <v>141</v>
      </c>
      <c r="D149" s="9" t="str">
        <f>=HYPERLINK("#'Table 141'!A1", "Grid Summary: For the following, do you think it would be easier to find jobs like this in the pharmaceutical industry, other industries, or equally easy in both…")</f>
      </c>
      <c r="E149" s="8"/>
      <c r="F149" t="s">
        <v>44</v>
      </c>
    </row>
    <row r="150">
      <c r="C150" t="n">
        <v>142</v>
      </c>
      <c r="D150" s="9" t="str">
        <f>=HYPERLINK("#'Table 142'!A1", "For the following, do you think it would be easier to find jobs like this in the pharmaceutical industry, other industries, or equally easy in both…: Are well paid")</f>
      </c>
      <c r="E150" s="20" t="str">
        <f>=HYPERLINK("#'Full Results'!A1470", "1470")</f>
      </c>
      <c r="F150" t="s">
        <v>44</v>
      </c>
    </row>
    <row r="151">
      <c r="C151" t="n">
        <v>143</v>
      </c>
      <c r="D151" s="9" t="str">
        <f>=HYPERLINK("#'Table 143'!A1", "For the following, do you think it would be easier to find jobs like this in the pharmaceutical industry, other industries, or equally easy in both…: Provide a sense purpose")</f>
      </c>
      <c r="E151" s="20" t="str">
        <f>=HYPERLINK("#'Full Results'!A1479", "1479")</f>
      </c>
      <c r="F151" t="s">
        <v>44</v>
      </c>
    </row>
    <row r="152">
      <c r="C152" t="n">
        <v>144</v>
      </c>
      <c r="D152" s="9" t="str">
        <f>=HYPERLINK("#'Table 144'!A1", "For the following, do you think it would be easier to find jobs like this in the pharmaceutical industry, other industries, or equally easy in both…: Offer job security")</f>
      </c>
      <c r="E152" s="20" t="str">
        <f>=HYPERLINK("#'Full Results'!A1488", "1488")</f>
      </c>
      <c r="F152" t="s">
        <v>44</v>
      </c>
    </row>
    <row r="153">
      <c r="C153" t="n">
        <v>145</v>
      </c>
      <c r="D153" s="9" t="str">
        <f>=HYPERLINK("#'Table 145'!A1", "For the following, do you think it would be easier to find jobs like this in the pharmaceutical industry, other industries, or equally easy in both…: Offer long or permanent contracts")</f>
      </c>
      <c r="E153" s="20" t="str">
        <f>=HYPERLINK("#'Full Results'!A1497", "1497")</f>
      </c>
      <c r="F153" t="s">
        <v>44</v>
      </c>
    </row>
    <row r="154">
      <c r="C154" t="n">
        <v>146</v>
      </c>
      <c r="D154" s="9" t="str">
        <f>=HYPERLINK("#'Table 146'!A1", "For the following, do you think it would be easier to find jobs like this in the pharmaceutical industry, other industries, or equally easy in both…: Fit my skill set")</f>
      </c>
      <c r="E154" s="20" t="str">
        <f>=HYPERLINK("#'Full Results'!A1506", "1506")</f>
      </c>
      <c r="F154" t="s">
        <v>44</v>
      </c>
    </row>
    <row r="155">
      <c r="C155" t="n">
        <v>147</v>
      </c>
      <c r="D155" s="9" t="str">
        <f>=HYPERLINK("#'Table 147'!A1", "For the following, do you think it would be easier to find jobs like this in the pharmaceutical industry, other industries, or equally easy in both…: Provide opportunities to progress my career")</f>
      </c>
      <c r="E155" s="20" t="str">
        <f>=HYPERLINK("#'Full Results'!A1515", "1515")</f>
      </c>
      <c r="F155" t="s">
        <v>44</v>
      </c>
    </row>
    <row r="156">
      <c r="C156" t="n">
        <v>148</v>
      </c>
      <c r="D156" s="9" t="str">
        <f>=HYPERLINK("#'Table 148'!A1", "For the following, do you think it would be easier to find jobs like this in the pharmaceutical industry, other industries, or equally easy in both…: Offer competitive or prestigious roles")</f>
      </c>
      <c r="E156" s="20" t="str">
        <f>=HYPERLINK("#'Full Results'!A1524", "1524")</f>
      </c>
      <c r="F156" t="s">
        <v>44</v>
      </c>
    </row>
    <row r="157">
      <c r="C157" t="n">
        <v>149</v>
      </c>
      <c r="D157" s="9" t="str">
        <f>=HYPERLINK("#'Table 149'!A1", "For the following, do you think it would be easier to find jobs like this in the pharmaceutical industry, other industries, or equally easy in both…: Offer interesting work")</f>
      </c>
      <c r="E157" s="20" t="str">
        <f>=HYPERLINK("#'Full Results'!A1533", "1533")</f>
      </c>
      <c r="F157" t="s">
        <v>44</v>
      </c>
    </row>
    <row r="158">
      <c r="C158" t="n">
        <v>150</v>
      </c>
      <c r="D158" s="9" t="str">
        <f>=HYPERLINK("#'Table 150'!A1", "For the following, do you think it would be easier to find jobs like this in the pharmaceutical industry, other industries, or equally easy in both…: Contribute to society and helping people")</f>
      </c>
      <c r="E158" s="20" t="str">
        <f>=HYPERLINK("#'Full Results'!A1542", "1542")</f>
      </c>
      <c r="F158" t="s">
        <v>44</v>
      </c>
    </row>
    <row r="159">
      <c r="C159" t="n">
        <v>151</v>
      </c>
      <c r="D159" s="9" t="str">
        <f>=HYPERLINK("#'Table 151'!A1", "For the following, do you think it would be easier to find jobs like this in the pharmaceutical industry, other industries, or equally easy in both…: Align with my political beliefs")</f>
      </c>
      <c r="E159" s="20" t="str">
        <f>=HYPERLINK("#'Full Results'!A1551", "1551")</f>
      </c>
      <c r="F159" t="s">
        <v>44</v>
      </c>
    </row>
    <row r="160">
      <c r="C160" t="n">
        <v>152</v>
      </c>
      <c r="D160" s="9" t="str">
        <f>=HYPERLINK("#'Table 152'!A1", "For the following, do you think it would be easier to find jobs like this in the pharmaceutical industry, other industries, or equally easy in both…: Align with my values")</f>
      </c>
      <c r="E160" s="20" t="str">
        <f>=HYPERLINK("#'Full Results'!A1560", "1560")</f>
      </c>
      <c r="F160" t="s">
        <v>44</v>
      </c>
    </row>
    <row r="161">
      <c r="C161" t="n">
        <v>153</v>
      </c>
      <c r="D161" s="9" t="str">
        <f>=HYPERLINK("#'Table 153'!A1", "For the following, do you think it would be easier to find jobs like this in the pharmaceutical industry, other industries, or equally easy in both…: Offer a career that I could be proud of")</f>
      </c>
      <c r="E161" s="20" t="str">
        <f>=HYPERLINK("#'Full Results'!A1569", "1569")</f>
      </c>
      <c r="F161" t="s">
        <v>44</v>
      </c>
    </row>
    <row r="162">
      <c r="C162" t="n">
        <v>154</v>
      </c>
      <c r="D162" s="9" t="str">
        <f>=HYPERLINK("#'Table 154'!A1", "What, if anything, would make you more likely to consider working in a job in the pharmaceutical industry? Select any which apply")</f>
      </c>
      <c r="E162" s="20" t="str">
        <f>=HYPERLINK("#'Full Results'!A1578", "1578")</f>
      </c>
      <c r="F162" t="s">
        <v>44</v>
      </c>
    </row>
    <row r="163">
      <c r="C163" t="n">
        <v>155</v>
      </c>
      <c r="D163" s="9" t="str">
        <f>=HYPERLINK("#'Table 155'!A1", "Grid Summary: In your opinion, are these contributions or functions of the pharmaceutical industry important to society?")</f>
      </c>
      <c r="E163" s="8"/>
      <c r="F163" t="s">
        <v>44</v>
      </c>
    </row>
    <row r="164">
      <c r="C164" t="n">
        <v>156</v>
      </c>
      <c r="D164" s="9" t="str">
        <f>=HYPERLINK("#'Table 156'!A1", "In your opinion, are these contributions or functions of the pharmaceutical industry important to society?: Research and development into new medicines, drugs, and therapies")</f>
      </c>
      <c r="E164" s="20" t="str">
        <f>=HYPERLINK("#'Full Results'!A1595", "1595")</f>
      </c>
      <c r="F164" t="s">
        <v>44</v>
      </c>
    </row>
    <row r="165">
      <c r="C165" t="n">
        <v>157</v>
      </c>
      <c r="D165" s="9" t="str">
        <f>=HYPERLINK("#'Table 157'!A1", "In your opinion, are these contributions or functions of the pharmaceutical industry important to society?: Development of the COVID-19 vaccines")</f>
      </c>
      <c r="E165" s="20" t="str">
        <f>=HYPERLINK("#'Full Results'!A1604", "1604")</f>
      </c>
      <c r="F165" t="s">
        <v>44</v>
      </c>
    </row>
    <row r="166">
      <c r="C166" t="n">
        <v>158</v>
      </c>
      <c r="D166" s="9" t="str">
        <f>=HYPERLINK("#'Table 158'!A1", "In your opinion, are these contributions or functions of the pharmaceutical industry important to society?: Manufacturing medicines and drugs at a large-scale to make them available to the public")</f>
      </c>
      <c r="E166" s="20" t="str">
        <f>=HYPERLINK("#'Full Results'!A1613", "1613")</f>
      </c>
      <c r="F166" t="s">
        <v>44</v>
      </c>
    </row>
    <row r="167">
      <c r="C167" t="n">
        <v>159</v>
      </c>
      <c r="D167" s="9" t="str">
        <f>=HYPERLINK("#'Table 159'!A1", "In your opinion, are these contributions or functions of the pharmaceutical industry important to society?: Adherence to strict regulations to ensure that drugs meet safety standards")</f>
      </c>
      <c r="E167" s="20" t="str">
        <f>=HYPERLINK("#'Full Results'!A1622", "1622")</f>
      </c>
      <c r="F167" t="s">
        <v>44</v>
      </c>
    </row>
    <row r="168">
      <c r="C168" t="n">
        <v>160</v>
      </c>
      <c r="D168" s="9" t="str">
        <f>=HYPERLINK("#'Table 160'!A1", "In your opinion, are these contributions or functions of the pharmaceutical industry important to society?: Contributions to medical advancements, disease management, and overall public health")</f>
      </c>
      <c r="E168" s="20" t="str">
        <f>=HYPERLINK("#'Full Results'!A1631", "1631")</f>
      </c>
      <c r="F168" t="s">
        <v>44</v>
      </c>
    </row>
    <row r="169">
      <c r="C169" t="n">
        <v>161</v>
      </c>
      <c r="D169" s="9" t="str">
        <f>=HYPERLINK("#'Table 161'!A1", "In your opinion, are these contributions or functions of the pharmaceutical industry important to society?: Research and development of biotechnology, which use genetic engineering and molecular biology to develop new medicines and therapies")</f>
      </c>
      <c r="E169" s="20" t="str">
        <f>=HYPERLINK("#'Full Results'!A1640", "1640")</f>
      </c>
      <c r="F169" t="s">
        <v>44</v>
      </c>
    </row>
  </sheetData>
  <pageMargins left="0.7" right="0.7" top="0.75" bottom="0.75" header="0.3" footer="0.3"/>
  <pageSetup paperSize="9" orientation="portrait" horizontalDpi="300" verticalDpi="300" r:id="rId2"/>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127</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0.439950378524364</v>
      </c>
      <c r="D9" s="16" t="n">
        <v>0.425448280150006</v>
      </c>
      <c r="E9" s="16" t="n">
        <v>0.45105109551261</v>
      </c>
      <c r="F9" s="16"/>
      <c r="G9" s="16" t="n">
        <v>0.484362094373628</v>
      </c>
      <c r="H9" s="16" t="n">
        <v>0.439460439406696</v>
      </c>
      <c r="I9" s="16" t="n">
        <v>0.422865363549678</v>
      </c>
      <c r="J9" s="16"/>
      <c r="K9" s="16" t="n">
        <v>0.435179190421231</v>
      </c>
      <c r="L9" s="16" t="n">
        <v>0.427665117650323</v>
      </c>
      <c r="M9" s="16" t="n">
        <v>0.465449948161442</v>
      </c>
      <c r="N9" s="16" t="n">
        <v>0.485331901162547</v>
      </c>
    </row>
    <row r="10">
      <c r="B10" s="17" t="s">
        <v>113</v>
      </c>
      <c r="C10" s="16" t="n">
        <v>0.447362872388648</v>
      </c>
      <c r="D10" s="16" t="n">
        <v>0.434253159389541</v>
      </c>
      <c r="E10" s="16" t="n">
        <v>0.462906509367867</v>
      </c>
      <c r="F10" s="16"/>
      <c r="G10" s="16" t="n">
        <v>0.382970408558465</v>
      </c>
      <c r="H10" s="16" t="n">
        <v>0.457397410692963</v>
      </c>
      <c r="I10" s="16" t="n">
        <v>0.463459959078505</v>
      </c>
      <c r="J10" s="16"/>
      <c r="K10" s="16" t="n">
        <v>0.461992716555324</v>
      </c>
      <c r="L10" s="16" t="n">
        <v>0.443573338194328</v>
      </c>
      <c r="M10" s="16" t="n">
        <v>0.416365491769271</v>
      </c>
      <c r="N10" s="16" t="n">
        <v>0.37399492573597</v>
      </c>
    </row>
    <row r="11">
      <c r="B11" s="17" t="s">
        <v>114</v>
      </c>
      <c r="C11" s="16" t="n">
        <v>0.072815941137526</v>
      </c>
      <c r="D11" s="16" t="n">
        <v>0.0875033233719678</v>
      </c>
      <c r="E11" s="16" t="n">
        <v>0.0580525727814213</v>
      </c>
      <c r="F11" s="16"/>
      <c r="G11" s="16" t="n">
        <v>0.103849954025228</v>
      </c>
      <c r="H11" s="16" t="n">
        <v>0.0665378392265724</v>
      </c>
      <c r="I11" s="16" t="n">
        <v>0.0663994016263187</v>
      </c>
      <c r="J11" s="16"/>
      <c r="K11" s="16" t="n">
        <v>0.0666167168558497</v>
      </c>
      <c r="L11" s="16" t="n">
        <v>0.0812832149164165</v>
      </c>
      <c r="M11" s="16" t="n">
        <v>0.0570670917331946</v>
      </c>
      <c r="N11" s="16" t="n">
        <v>0.110174652008016</v>
      </c>
    </row>
    <row r="12">
      <c r="B12" s="17" t="s">
        <v>115</v>
      </c>
      <c r="C12" s="16" t="n">
        <v>0.0212983882070315</v>
      </c>
      <c r="D12" s="16" t="n">
        <v>0.0274868029471921</v>
      </c>
      <c r="E12" s="16" t="n">
        <v>0.0156666197014602</v>
      </c>
      <c r="F12" s="16"/>
      <c r="G12" s="16" t="n">
        <v>0.0142553610656522</v>
      </c>
      <c r="H12" s="16" t="n">
        <v>0.0148803904617543</v>
      </c>
      <c r="I12" s="16" t="n">
        <v>0.0300508719206439</v>
      </c>
      <c r="J12" s="16"/>
      <c r="K12" s="16" t="n">
        <v>0.0175792374653965</v>
      </c>
      <c r="L12" s="16" t="n">
        <v>0.0200888738340229</v>
      </c>
      <c r="M12" s="16" t="n">
        <v>0.041767968845101</v>
      </c>
      <c r="N12" s="16" t="n">
        <v>0.0304985210934668</v>
      </c>
    </row>
    <row r="13">
      <c r="B13" s="17" t="s">
        <v>74</v>
      </c>
      <c r="C13" s="16" t="n">
        <v>0.0185724197424313</v>
      </c>
      <c r="D13" s="16" t="n">
        <v>0.025308434141293</v>
      </c>
      <c r="E13" s="16" t="n">
        <v>0.0123232026366417</v>
      </c>
      <c r="F13" s="16"/>
      <c r="G13" s="16" t="n">
        <v>0.0145621819770271</v>
      </c>
      <c r="H13" s="16" t="n">
        <v>0.0217239202120143</v>
      </c>
      <c r="I13" s="16" t="n">
        <v>0.0172244038248542</v>
      </c>
      <c r="J13" s="16"/>
      <c r="K13" s="16" t="n">
        <v>0.0186321387021993</v>
      </c>
      <c r="L13" s="16" t="n">
        <v>0.0273894554049098</v>
      </c>
      <c r="M13" s="16" t="n">
        <v>0.0193494994909917</v>
      </c>
      <c r="N13" s="16" t="n">
        <v>0</v>
      </c>
    </row>
    <row r="14">
      <c r="B14" s="17" t="s">
        <v>116</v>
      </c>
      <c r="C14" s="23" t="n">
        <v>0.887313250913011</v>
      </c>
      <c r="D14" s="23" t="n">
        <v>0.859701439539547</v>
      </c>
      <c r="E14" s="23" t="n">
        <v>0.913957604880477</v>
      </c>
      <c r="F14" s="23"/>
      <c r="G14" s="23" t="n">
        <v>0.867332502932092</v>
      </c>
      <c r="H14" s="23" t="n">
        <v>0.896857850099659</v>
      </c>
      <c r="I14" s="23" t="n">
        <v>0.886325322628183</v>
      </c>
      <c r="J14" s="23"/>
      <c r="K14" s="23" t="n">
        <v>0.897171906976555</v>
      </c>
      <c r="L14" s="23" t="n">
        <v>0.871238455844651</v>
      </c>
      <c r="M14" s="23" t="n">
        <v>0.881815439930713</v>
      </c>
      <c r="N14" s="23" t="n">
        <v>0.859326826898517</v>
      </c>
    </row>
    <row r="15">
      <c r="B15" s="17" t="s">
        <v>117</v>
      </c>
      <c r="C15" s="23" t="n">
        <v>0.0941143293445575</v>
      </c>
      <c r="D15" s="23" t="n">
        <v>0.11499012631916</v>
      </c>
      <c r="E15" s="23" t="n">
        <v>0.0737191924828814</v>
      </c>
      <c r="F15" s="23"/>
      <c r="G15" s="23" t="n">
        <v>0.118105315090881</v>
      </c>
      <c r="H15" s="23" t="n">
        <v>0.0814182296883266</v>
      </c>
      <c r="I15" s="23" t="n">
        <v>0.0964502735469626</v>
      </c>
      <c r="J15" s="23"/>
      <c r="K15" s="23" t="n">
        <v>0.0841959543212461</v>
      </c>
      <c r="L15" s="23" t="n">
        <v>0.101372088750439</v>
      </c>
      <c r="M15" s="23" t="n">
        <v>0.0988350605782956</v>
      </c>
      <c r="N15" s="23" t="n">
        <v>0.140673173101483</v>
      </c>
    </row>
    <row r="16">
      <c r="B16" s="17" t="s">
        <v>118</v>
      </c>
      <c r="C16" s="24" t="n">
        <v>0.793198921568454</v>
      </c>
      <c r="D16" s="24" t="n">
        <v>0.744711313220387</v>
      </c>
      <c r="E16" s="24" t="n">
        <v>0.840238412397595</v>
      </c>
      <c r="F16" s="24"/>
      <c r="G16" s="24" t="n">
        <v>0.749227187841212</v>
      </c>
      <c r="H16" s="24" t="n">
        <v>0.815439620411332</v>
      </c>
      <c r="I16" s="24" t="n">
        <v>0.789875049081221</v>
      </c>
      <c r="J16" s="24"/>
      <c r="K16" s="24" t="n">
        <v>0.812975952655309</v>
      </c>
      <c r="L16" s="24" t="n">
        <v>0.769866367094211</v>
      </c>
      <c r="M16" s="24" t="n">
        <v>0.782980379352417</v>
      </c>
      <c r="N16" s="24" t="n">
        <v>0.718653653797033</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128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0.317892959382327</v>
      </c>
      <c r="D9" s="16" t="n">
        <v>0.287603317883116</v>
      </c>
      <c r="E9" s="16" t="n">
        <v>0.349189058066018</v>
      </c>
      <c r="F9" s="16"/>
      <c r="G9" s="16" t="n">
        <v>0.342268553630132</v>
      </c>
      <c r="H9" s="16" t="n">
        <v>0.289938785351163</v>
      </c>
      <c r="I9" s="16" t="n">
        <v>0.334271852599994</v>
      </c>
      <c r="J9" s="16"/>
      <c r="K9" s="16" t="n">
        <v>0.290974239482685</v>
      </c>
      <c r="L9" s="16" t="n">
        <v>0.344989026744826</v>
      </c>
      <c r="M9" s="16" t="n">
        <v>0.411379291178378</v>
      </c>
      <c r="N9" s="16" t="n">
        <v>0.338604499277389</v>
      </c>
    </row>
    <row r="10">
      <c r="B10" s="17" t="s">
        <v>113</v>
      </c>
      <c r="C10" s="16" t="n">
        <v>0.467504218711017</v>
      </c>
      <c r="D10" s="16" t="n">
        <v>0.443708893375334</v>
      </c>
      <c r="E10" s="16" t="n">
        <v>0.493824581018332</v>
      </c>
      <c r="F10" s="16"/>
      <c r="G10" s="16" t="n">
        <v>0.447463718465854</v>
      </c>
      <c r="H10" s="16" t="n">
        <v>0.488704922405636</v>
      </c>
      <c r="I10" s="16" t="n">
        <v>0.455696012080287</v>
      </c>
      <c r="J10" s="16"/>
      <c r="K10" s="16" t="n">
        <v>0.485370978946724</v>
      </c>
      <c r="L10" s="16" t="n">
        <v>0.436233714275631</v>
      </c>
      <c r="M10" s="16" t="n">
        <v>0.436179627940863</v>
      </c>
      <c r="N10" s="16" t="n">
        <v>0.459623529663769</v>
      </c>
    </row>
    <row r="11">
      <c r="B11" s="17" t="s">
        <v>114</v>
      </c>
      <c r="C11" s="16" t="n">
        <v>0.141668563191262</v>
      </c>
      <c r="D11" s="16" t="n">
        <v>0.176684427974897</v>
      </c>
      <c r="E11" s="16" t="n">
        <v>0.104268331802689</v>
      </c>
      <c r="F11" s="16"/>
      <c r="G11" s="16" t="n">
        <v>0.140856777144912</v>
      </c>
      <c r="H11" s="16" t="n">
        <v>0.142366113805978</v>
      </c>
      <c r="I11" s="16" t="n">
        <v>0.141340241978213</v>
      </c>
      <c r="J11" s="16"/>
      <c r="K11" s="16" t="n">
        <v>0.147698161786942</v>
      </c>
      <c r="L11" s="16" t="n">
        <v>0.145571383953255</v>
      </c>
      <c r="M11" s="16" t="n">
        <v>0.109360137085851</v>
      </c>
      <c r="N11" s="16" t="n">
        <v>0.113799607252705</v>
      </c>
    </row>
    <row r="12">
      <c r="B12" s="17" t="s">
        <v>115</v>
      </c>
      <c r="C12" s="16" t="n">
        <v>0.0368819269371014</v>
      </c>
      <c r="D12" s="16" t="n">
        <v>0.0503094977925298</v>
      </c>
      <c r="E12" s="16" t="n">
        <v>0.0234308038553944</v>
      </c>
      <c r="F12" s="16"/>
      <c r="G12" s="16" t="n">
        <v>0.0336146738151687</v>
      </c>
      <c r="H12" s="16" t="n">
        <v>0.0376486301611323</v>
      </c>
      <c r="I12" s="16" t="n">
        <v>0.0374590810506422</v>
      </c>
      <c r="J12" s="16"/>
      <c r="K12" s="16" t="n">
        <v>0.0407094657455281</v>
      </c>
      <c r="L12" s="16" t="n">
        <v>0.0261981247854758</v>
      </c>
      <c r="M12" s="16" t="n">
        <v>0.0301353903008813</v>
      </c>
      <c r="N12" s="16" t="n">
        <v>0.0439325952285374</v>
      </c>
    </row>
    <row r="13">
      <c r="B13" s="17" t="s">
        <v>74</v>
      </c>
      <c r="C13" s="16" t="n">
        <v>0.0360523317782927</v>
      </c>
      <c r="D13" s="16" t="n">
        <v>0.0416938629741229</v>
      </c>
      <c r="E13" s="16" t="n">
        <v>0.0292872252575671</v>
      </c>
      <c r="F13" s="16"/>
      <c r="G13" s="16" t="n">
        <v>0.0357962769439332</v>
      </c>
      <c r="H13" s="16" t="n">
        <v>0.041341548276091</v>
      </c>
      <c r="I13" s="16" t="n">
        <v>0.0312328122908637</v>
      </c>
      <c r="J13" s="16"/>
      <c r="K13" s="16" t="n">
        <v>0.035247154038121</v>
      </c>
      <c r="L13" s="16" t="n">
        <v>0.0470077502408124</v>
      </c>
      <c r="M13" s="16" t="n">
        <v>0.0129455534940258</v>
      </c>
      <c r="N13" s="16" t="n">
        <v>0.0440397685776003</v>
      </c>
    </row>
    <row r="14">
      <c r="B14" s="17" t="s">
        <v>116</v>
      </c>
      <c r="C14" s="23" t="n">
        <v>0.785397178093344</v>
      </c>
      <c r="D14" s="23" t="n">
        <v>0.73131221125845</v>
      </c>
      <c r="E14" s="23" t="n">
        <v>0.84301363908435</v>
      </c>
      <c r="F14" s="23"/>
      <c r="G14" s="23" t="n">
        <v>0.789732272095986</v>
      </c>
      <c r="H14" s="23" t="n">
        <v>0.778643707756799</v>
      </c>
      <c r="I14" s="23" t="n">
        <v>0.789967864680281</v>
      </c>
      <c r="J14" s="23"/>
      <c r="K14" s="23" t="n">
        <v>0.776345218429409</v>
      </c>
      <c r="L14" s="23" t="n">
        <v>0.781222741020457</v>
      </c>
      <c r="M14" s="23" t="n">
        <v>0.847558919119242</v>
      </c>
      <c r="N14" s="23" t="n">
        <v>0.798228028941157</v>
      </c>
    </row>
    <row r="15">
      <c r="B15" s="17" t="s">
        <v>117</v>
      </c>
      <c r="C15" s="23" t="n">
        <v>0.178550490128364</v>
      </c>
      <c r="D15" s="23" t="n">
        <v>0.226993925767427</v>
      </c>
      <c r="E15" s="23" t="n">
        <v>0.127699135658083</v>
      </c>
      <c r="F15" s="23"/>
      <c r="G15" s="23" t="n">
        <v>0.174471450960081</v>
      </c>
      <c r="H15" s="23" t="n">
        <v>0.18001474396711</v>
      </c>
      <c r="I15" s="23" t="n">
        <v>0.178799323028855</v>
      </c>
      <c r="J15" s="23"/>
      <c r="K15" s="23" t="n">
        <v>0.18840762753247</v>
      </c>
      <c r="L15" s="23" t="n">
        <v>0.171769508738731</v>
      </c>
      <c r="M15" s="23" t="n">
        <v>0.139495527386733</v>
      </c>
      <c r="N15" s="23" t="n">
        <v>0.157732202481242</v>
      </c>
    </row>
    <row r="16">
      <c r="B16" s="17" t="s">
        <v>118</v>
      </c>
      <c r="C16" s="24" t="n">
        <v>0.60684668796498</v>
      </c>
      <c r="D16" s="24" t="n">
        <v>0.504318285491023</v>
      </c>
      <c r="E16" s="24" t="n">
        <v>0.715314503426267</v>
      </c>
      <c r="F16" s="24"/>
      <c r="G16" s="24" t="n">
        <v>0.615260821135906</v>
      </c>
      <c r="H16" s="24" t="n">
        <v>0.598628963789689</v>
      </c>
      <c r="I16" s="24" t="n">
        <v>0.611168541651425</v>
      </c>
      <c r="J16" s="24"/>
      <c r="K16" s="24" t="n">
        <v>0.587937590896939</v>
      </c>
      <c r="L16" s="24" t="n">
        <v>0.609453232281726</v>
      </c>
      <c r="M16" s="24" t="n">
        <v>0.708063391732509</v>
      </c>
      <c r="N16" s="24" t="n">
        <v>0.640495826459915</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129</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0.15849092260563</v>
      </c>
      <c r="D9" s="16" t="n">
        <v>0.14619011198577</v>
      </c>
      <c r="E9" s="16" t="n">
        <v>0.169654920461907</v>
      </c>
      <c r="F9" s="16"/>
      <c r="G9" s="16" t="n">
        <v>0.133514852037084</v>
      </c>
      <c r="H9" s="16" t="n">
        <v>0.168586792739083</v>
      </c>
      <c r="I9" s="16" t="n">
        <v>0.15896308571443</v>
      </c>
      <c r="J9" s="16"/>
      <c r="K9" s="16" t="n">
        <v>0.147748266539585</v>
      </c>
      <c r="L9" s="16" t="n">
        <v>0.157987284355899</v>
      </c>
      <c r="M9" s="16" t="n">
        <v>0.189490794096132</v>
      </c>
      <c r="N9" s="16" t="n">
        <v>0.210443649658716</v>
      </c>
    </row>
    <row r="10">
      <c r="B10" s="17" t="s">
        <v>113</v>
      </c>
      <c r="C10" s="16" t="n">
        <v>0.349717906285278</v>
      </c>
      <c r="D10" s="16" t="n">
        <v>0.316478132863378</v>
      </c>
      <c r="E10" s="16" t="n">
        <v>0.378059120737001</v>
      </c>
      <c r="F10" s="16"/>
      <c r="G10" s="16" t="n">
        <v>0.313519895416474</v>
      </c>
      <c r="H10" s="16" t="n">
        <v>0.366595430517637</v>
      </c>
      <c r="I10" s="16" t="n">
        <v>0.348313185976922</v>
      </c>
      <c r="J10" s="16"/>
      <c r="K10" s="16" t="n">
        <v>0.340081581827473</v>
      </c>
      <c r="L10" s="16" t="n">
        <v>0.409414295843931</v>
      </c>
      <c r="M10" s="16" t="n">
        <v>0.321388289239224</v>
      </c>
      <c r="N10" s="16" t="n">
        <v>0.342348577693357</v>
      </c>
    </row>
    <row r="11">
      <c r="B11" s="17" t="s">
        <v>114</v>
      </c>
      <c r="C11" s="16" t="n">
        <v>0.323095389060978</v>
      </c>
      <c r="D11" s="16" t="n">
        <v>0.346758995403796</v>
      </c>
      <c r="E11" s="16" t="n">
        <v>0.301972307812239</v>
      </c>
      <c r="F11" s="16"/>
      <c r="G11" s="16" t="n">
        <v>0.372572689719645</v>
      </c>
      <c r="H11" s="16" t="n">
        <v>0.300163462078516</v>
      </c>
      <c r="I11" s="16" t="n">
        <v>0.32488784910424</v>
      </c>
      <c r="J11" s="16"/>
      <c r="K11" s="16" t="n">
        <v>0.343059064139294</v>
      </c>
      <c r="L11" s="16" t="n">
        <v>0.285774699843319</v>
      </c>
      <c r="M11" s="16" t="n">
        <v>0.274990303232139</v>
      </c>
      <c r="N11" s="16" t="n">
        <v>0.280738768664668</v>
      </c>
    </row>
    <row r="12">
      <c r="B12" s="17" t="s">
        <v>115</v>
      </c>
      <c r="C12" s="16" t="n">
        <v>0.0945094948144285</v>
      </c>
      <c r="D12" s="16" t="n">
        <v>0.120996459869155</v>
      </c>
      <c r="E12" s="16" t="n">
        <v>0.0704915780836727</v>
      </c>
      <c r="F12" s="16"/>
      <c r="G12" s="16" t="n">
        <v>0.0979927194193363</v>
      </c>
      <c r="H12" s="16" t="n">
        <v>0.0912364017650846</v>
      </c>
      <c r="I12" s="16" t="n">
        <v>0.0961787791115858</v>
      </c>
      <c r="J12" s="16"/>
      <c r="K12" s="16" t="n">
        <v>0.0914722256589221</v>
      </c>
      <c r="L12" s="16" t="n">
        <v>0.0830316771959674</v>
      </c>
      <c r="M12" s="16" t="n">
        <v>0.134654426851735</v>
      </c>
      <c r="N12" s="16" t="n">
        <v>0.0929992675253391</v>
      </c>
    </row>
    <row r="13">
      <c r="B13" s="17" t="s">
        <v>74</v>
      </c>
      <c r="C13" s="16" t="n">
        <v>0.0741862872336854</v>
      </c>
      <c r="D13" s="16" t="n">
        <v>0.0695762998779006</v>
      </c>
      <c r="E13" s="16" t="n">
        <v>0.0798220729051803</v>
      </c>
      <c r="F13" s="16"/>
      <c r="G13" s="16" t="n">
        <v>0.0823998434074606</v>
      </c>
      <c r="H13" s="16" t="n">
        <v>0.0734179128996798</v>
      </c>
      <c r="I13" s="16" t="n">
        <v>0.0716571000928226</v>
      </c>
      <c r="J13" s="16"/>
      <c r="K13" s="16" t="n">
        <v>0.0776388618347258</v>
      </c>
      <c r="L13" s="16" t="n">
        <v>0.0637920427608836</v>
      </c>
      <c r="M13" s="16" t="n">
        <v>0.0794761865807695</v>
      </c>
      <c r="N13" s="16" t="n">
        <v>0.0734697364579196</v>
      </c>
    </row>
    <row r="14">
      <c r="B14" s="17" t="s">
        <v>116</v>
      </c>
      <c r="C14" s="23" t="n">
        <v>0.508208828890908</v>
      </c>
      <c r="D14" s="23" t="n">
        <v>0.462668244849148</v>
      </c>
      <c r="E14" s="23" t="n">
        <v>0.547714041198908</v>
      </c>
      <c r="F14" s="23"/>
      <c r="G14" s="23" t="n">
        <v>0.447034747453558</v>
      </c>
      <c r="H14" s="23" t="n">
        <v>0.535182223256719</v>
      </c>
      <c r="I14" s="23" t="n">
        <v>0.507276271691351</v>
      </c>
      <c r="J14" s="23"/>
      <c r="K14" s="23" t="n">
        <v>0.487829848367058</v>
      </c>
      <c r="L14" s="23" t="n">
        <v>0.56740158019983</v>
      </c>
      <c r="M14" s="23" t="n">
        <v>0.510879083335356</v>
      </c>
      <c r="N14" s="23" t="n">
        <v>0.552792227352073</v>
      </c>
    </row>
    <row r="15">
      <c r="B15" s="17" t="s">
        <v>117</v>
      </c>
      <c r="C15" s="23" t="n">
        <v>0.417604883875406</v>
      </c>
      <c r="D15" s="23" t="n">
        <v>0.467755455272951</v>
      </c>
      <c r="E15" s="23" t="n">
        <v>0.372463885895912</v>
      </c>
      <c r="F15" s="23"/>
      <c r="G15" s="23" t="n">
        <v>0.470565409138982</v>
      </c>
      <c r="H15" s="23" t="n">
        <v>0.391399863843601</v>
      </c>
      <c r="I15" s="23" t="n">
        <v>0.421066628215826</v>
      </c>
      <c r="J15" s="23"/>
      <c r="K15" s="23" t="n">
        <v>0.434531289798216</v>
      </c>
      <c r="L15" s="23" t="n">
        <v>0.368806377039286</v>
      </c>
      <c r="M15" s="23" t="n">
        <v>0.409644730083874</v>
      </c>
      <c r="N15" s="23" t="n">
        <v>0.373738036190007</v>
      </c>
    </row>
    <row r="16">
      <c r="B16" s="17" t="s">
        <v>118</v>
      </c>
      <c r="C16" s="24" t="n">
        <v>0.0906039450155018</v>
      </c>
      <c r="D16" s="24" t="n">
        <v>-0.00508721042380328</v>
      </c>
      <c r="E16" s="24" t="n">
        <v>0.175250155302997</v>
      </c>
      <c r="F16" s="24"/>
      <c r="G16" s="24" t="n">
        <v>-0.023530661685424</v>
      </c>
      <c r="H16" s="24" t="n">
        <v>0.143782359413119</v>
      </c>
      <c r="I16" s="24" t="n">
        <v>0.0862096434755253</v>
      </c>
      <c r="J16" s="24"/>
      <c r="K16" s="24" t="n">
        <v>0.0532985585688422</v>
      </c>
      <c r="L16" s="24" t="n">
        <v>0.198595203160544</v>
      </c>
      <c r="M16" s="24" t="n">
        <v>0.101234353251483</v>
      </c>
      <c r="N16" s="24" t="n">
        <v>0.179054191162066</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130</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0.325719993093268</v>
      </c>
      <c r="D9" s="16" t="n">
        <v>0.325787483212766</v>
      </c>
      <c r="E9" s="16" t="n">
        <v>0.326513261804527</v>
      </c>
      <c r="F9" s="16"/>
      <c r="G9" s="16" t="n">
        <v>0.306918697571315</v>
      </c>
      <c r="H9" s="16" t="n">
        <v>0.318843165204203</v>
      </c>
      <c r="I9" s="16" t="n">
        <v>0.339543370303882</v>
      </c>
      <c r="J9" s="16"/>
      <c r="K9" s="16" t="n">
        <v>0.300591250437028</v>
      </c>
      <c r="L9" s="16" t="n">
        <v>0.326950134893372</v>
      </c>
      <c r="M9" s="16" t="n">
        <v>0.42438780532824</v>
      </c>
      <c r="N9" s="16" t="n">
        <v>0.382134888636179</v>
      </c>
    </row>
    <row r="10">
      <c r="B10" s="17" t="s">
        <v>113</v>
      </c>
      <c r="C10" s="16" t="n">
        <v>0.472347859559629</v>
      </c>
      <c r="D10" s="16" t="n">
        <v>0.433372244145526</v>
      </c>
      <c r="E10" s="16" t="n">
        <v>0.506231348277296</v>
      </c>
      <c r="F10" s="16"/>
      <c r="G10" s="16" t="n">
        <v>0.483840549243141</v>
      </c>
      <c r="H10" s="16" t="n">
        <v>0.494964891394318</v>
      </c>
      <c r="I10" s="16" t="n">
        <v>0.446767695915498</v>
      </c>
      <c r="J10" s="16"/>
      <c r="K10" s="16" t="n">
        <v>0.485807470641013</v>
      </c>
      <c r="L10" s="16" t="n">
        <v>0.509798128191183</v>
      </c>
      <c r="M10" s="16" t="n">
        <v>0.378955162166437</v>
      </c>
      <c r="N10" s="16" t="n">
        <v>0.422034167470235</v>
      </c>
    </row>
    <row r="11">
      <c r="B11" s="17" t="s">
        <v>114</v>
      </c>
      <c r="C11" s="16" t="n">
        <v>0.140562809896998</v>
      </c>
      <c r="D11" s="16" t="n">
        <v>0.170972550998374</v>
      </c>
      <c r="E11" s="16" t="n">
        <v>0.112790236735916</v>
      </c>
      <c r="F11" s="16"/>
      <c r="G11" s="16" t="n">
        <v>0.142742346252191</v>
      </c>
      <c r="H11" s="16" t="n">
        <v>0.127305330576831</v>
      </c>
      <c r="I11" s="16" t="n">
        <v>0.152035647120435</v>
      </c>
      <c r="J11" s="16"/>
      <c r="K11" s="16" t="n">
        <v>0.153797308632372</v>
      </c>
      <c r="L11" s="16" t="n">
        <v>0.103748936290882</v>
      </c>
      <c r="M11" s="16" t="n">
        <v>0.126672720878587</v>
      </c>
      <c r="N11" s="16" t="n">
        <v>0.125600940908202</v>
      </c>
    </row>
    <row r="12">
      <c r="B12" s="17" t="s">
        <v>115</v>
      </c>
      <c r="C12" s="16" t="n">
        <v>0.0285027712929257</v>
      </c>
      <c r="D12" s="16" t="n">
        <v>0.0328779317657392</v>
      </c>
      <c r="E12" s="16" t="n">
        <v>0.0248684774142341</v>
      </c>
      <c r="F12" s="16"/>
      <c r="G12" s="16" t="n">
        <v>0.0368083662093248</v>
      </c>
      <c r="H12" s="16" t="n">
        <v>0.0262489701989056</v>
      </c>
      <c r="I12" s="16" t="n">
        <v>0.0273191511231982</v>
      </c>
      <c r="J12" s="16"/>
      <c r="K12" s="16" t="n">
        <v>0.0233432462150542</v>
      </c>
      <c r="L12" s="16" t="n">
        <v>0.034507729335831</v>
      </c>
      <c r="M12" s="16" t="n">
        <v>0.0462540583816767</v>
      </c>
      <c r="N12" s="16" t="n">
        <v>0.0373906821141468</v>
      </c>
    </row>
    <row r="13">
      <c r="B13" s="17" t="s">
        <v>74</v>
      </c>
      <c r="C13" s="16" t="n">
        <v>0.0328665661571797</v>
      </c>
      <c r="D13" s="16" t="n">
        <v>0.036989789877594</v>
      </c>
      <c r="E13" s="16" t="n">
        <v>0.0295966757680259</v>
      </c>
      <c r="F13" s="16"/>
      <c r="G13" s="16" t="n">
        <v>0.0296900407240278</v>
      </c>
      <c r="H13" s="16" t="n">
        <v>0.0326376426257425</v>
      </c>
      <c r="I13" s="16" t="n">
        <v>0.0343341355369872</v>
      </c>
      <c r="J13" s="16"/>
      <c r="K13" s="16" t="n">
        <v>0.0364607240745329</v>
      </c>
      <c r="L13" s="16" t="n">
        <v>0.0249950712887329</v>
      </c>
      <c r="M13" s="16" t="n">
        <v>0.0237302532450591</v>
      </c>
      <c r="N13" s="16" t="n">
        <v>0.0328393208712379</v>
      </c>
    </row>
    <row r="14">
      <c r="B14" s="17" t="s">
        <v>116</v>
      </c>
      <c r="C14" s="23" t="n">
        <v>0.798067852652897</v>
      </c>
      <c r="D14" s="23" t="n">
        <v>0.759159727358293</v>
      </c>
      <c r="E14" s="23" t="n">
        <v>0.832744610081824</v>
      </c>
      <c r="F14" s="23"/>
      <c r="G14" s="23" t="n">
        <v>0.790759246814456</v>
      </c>
      <c r="H14" s="23" t="n">
        <v>0.813808056598521</v>
      </c>
      <c r="I14" s="23" t="n">
        <v>0.78631106621938</v>
      </c>
      <c r="J14" s="23"/>
      <c r="K14" s="23" t="n">
        <v>0.786398721078041</v>
      </c>
      <c r="L14" s="23" t="n">
        <v>0.836748263084555</v>
      </c>
      <c r="M14" s="23" t="n">
        <v>0.803342967494677</v>
      </c>
      <c r="N14" s="23" t="n">
        <v>0.804169056106414</v>
      </c>
    </row>
    <row r="15">
      <c r="B15" s="17" t="s">
        <v>117</v>
      </c>
      <c r="C15" s="23" t="n">
        <v>0.169065581189923</v>
      </c>
      <c r="D15" s="23" t="n">
        <v>0.203850482764113</v>
      </c>
      <c r="E15" s="23" t="n">
        <v>0.13765871415015</v>
      </c>
      <c r="F15" s="23"/>
      <c r="G15" s="23" t="n">
        <v>0.179550712461516</v>
      </c>
      <c r="H15" s="23" t="n">
        <v>0.153554300775737</v>
      </c>
      <c r="I15" s="23" t="n">
        <v>0.179354798243633</v>
      </c>
      <c r="J15" s="23"/>
      <c r="K15" s="23" t="n">
        <v>0.177140554847426</v>
      </c>
      <c r="L15" s="23" t="n">
        <v>0.138256665626713</v>
      </c>
      <c r="M15" s="23" t="n">
        <v>0.172926779260264</v>
      </c>
      <c r="N15" s="23" t="n">
        <v>0.162991623022348</v>
      </c>
    </row>
    <row r="16">
      <c r="B16" s="17" t="s">
        <v>118</v>
      </c>
      <c r="C16" s="24" t="n">
        <v>0.629002271462974</v>
      </c>
      <c r="D16" s="24" t="n">
        <v>0.555309244594179</v>
      </c>
      <c r="E16" s="24" t="n">
        <v>0.695085895931673</v>
      </c>
      <c r="F16" s="24"/>
      <c r="G16" s="24" t="n">
        <v>0.61120853435294</v>
      </c>
      <c r="H16" s="24" t="n">
        <v>0.660253755822784</v>
      </c>
      <c r="I16" s="24" t="n">
        <v>0.606956267975747</v>
      </c>
      <c r="J16" s="24"/>
      <c r="K16" s="24" t="n">
        <v>0.609258166230614</v>
      </c>
      <c r="L16" s="24" t="n">
        <v>0.698491597457842</v>
      </c>
      <c r="M16" s="24" t="n">
        <v>0.630416188234414</v>
      </c>
      <c r="N16" s="24" t="n">
        <v>0.641177433084065</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131</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112</v>
      </c>
      <c r="C9" s="16" t="n">
        <v>0.321512436363075</v>
      </c>
      <c r="D9" s="16" t="n">
        <v>0.325431579449252</v>
      </c>
      <c r="E9" s="16" t="n">
        <v>0.31650958603613</v>
      </c>
      <c r="F9" s="16"/>
      <c r="G9" s="16" t="n">
        <v>0.34166007582402</v>
      </c>
      <c r="H9" s="16" t="n">
        <v>0.29892083688758</v>
      </c>
      <c r="I9" s="16" t="n">
        <v>0.334572302070226</v>
      </c>
      <c r="J9" s="16"/>
      <c r="K9" s="16" t="n">
        <v>0.294266642912504</v>
      </c>
      <c r="L9" s="16" t="n">
        <v>0.343788278095418</v>
      </c>
      <c r="M9" s="16" t="n">
        <v>0.398000947239407</v>
      </c>
      <c r="N9" s="16" t="n">
        <v>0.376508985495488</v>
      </c>
    </row>
    <row r="10">
      <c r="B10" s="17" t="s">
        <v>113</v>
      </c>
      <c r="C10" s="16" t="n">
        <v>0.477495948061552</v>
      </c>
      <c r="D10" s="16" t="n">
        <v>0.443369494897751</v>
      </c>
      <c r="E10" s="16" t="n">
        <v>0.512175586475457</v>
      </c>
      <c r="F10" s="16"/>
      <c r="G10" s="16" t="n">
        <v>0.452643888621246</v>
      </c>
      <c r="H10" s="16" t="n">
        <v>0.496537010878942</v>
      </c>
      <c r="I10" s="16" t="n">
        <v>0.469597262510783</v>
      </c>
      <c r="J10" s="16"/>
      <c r="K10" s="16" t="n">
        <v>0.499393387186663</v>
      </c>
      <c r="L10" s="16" t="n">
        <v>0.446847573760803</v>
      </c>
      <c r="M10" s="16" t="n">
        <v>0.441003894153422</v>
      </c>
      <c r="N10" s="16" t="n">
        <v>0.43536842473967</v>
      </c>
    </row>
    <row r="11">
      <c r="B11" s="17" t="s">
        <v>114</v>
      </c>
      <c r="C11" s="16" t="n">
        <v>0.143536055414846</v>
      </c>
      <c r="D11" s="16" t="n">
        <v>0.161328157589961</v>
      </c>
      <c r="E11" s="16" t="n">
        <v>0.124777298066923</v>
      </c>
      <c r="F11" s="16"/>
      <c r="G11" s="16" t="n">
        <v>0.129127837694435</v>
      </c>
      <c r="H11" s="16" t="n">
        <v>0.148694859346367</v>
      </c>
      <c r="I11" s="16" t="n">
        <v>0.14442738736251</v>
      </c>
      <c r="J11" s="16"/>
      <c r="K11" s="16" t="n">
        <v>0.147763723729821</v>
      </c>
      <c r="L11" s="16" t="n">
        <v>0.137370235560362</v>
      </c>
      <c r="M11" s="16" t="n">
        <v>0.127480457498126</v>
      </c>
      <c r="N11" s="16" t="n">
        <v>0.139159968084469</v>
      </c>
    </row>
    <row r="12">
      <c r="B12" s="17" t="s">
        <v>115</v>
      </c>
      <c r="C12" s="16" t="n">
        <v>0.0245172459041952</v>
      </c>
      <c r="D12" s="16" t="n">
        <v>0.0285787155396812</v>
      </c>
      <c r="E12" s="16" t="n">
        <v>0.0210933585308939</v>
      </c>
      <c r="F12" s="16"/>
      <c r="G12" s="16" t="n">
        <v>0.0279621453147216</v>
      </c>
      <c r="H12" s="16" t="n">
        <v>0.0220176593179377</v>
      </c>
      <c r="I12" s="16" t="n">
        <v>0.0254820604859558</v>
      </c>
      <c r="J12" s="16"/>
      <c r="K12" s="16" t="n">
        <v>0.0243887603118276</v>
      </c>
      <c r="L12" s="16" t="n">
        <v>0.0351373583580272</v>
      </c>
      <c r="M12" s="16" t="n">
        <v>0.00976989316916182</v>
      </c>
      <c r="N12" s="16" t="n">
        <v>0.0237217122462278</v>
      </c>
    </row>
    <row r="13">
      <c r="B13" s="17" t="s">
        <v>74</v>
      </c>
      <c r="C13" s="16" t="n">
        <v>0.0329383142563325</v>
      </c>
      <c r="D13" s="16" t="n">
        <v>0.0412920525233545</v>
      </c>
      <c r="E13" s="16" t="n">
        <v>0.0254441708905959</v>
      </c>
      <c r="F13" s="16"/>
      <c r="G13" s="16" t="n">
        <v>0.0486060525455775</v>
      </c>
      <c r="H13" s="16" t="n">
        <v>0.0338296335691735</v>
      </c>
      <c r="I13" s="16" t="n">
        <v>0.0259209875705254</v>
      </c>
      <c r="J13" s="16"/>
      <c r="K13" s="16" t="n">
        <v>0.0341874858591845</v>
      </c>
      <c r="L13" s="16" t="n">
        <v>0.0368565542253902</v>
      </c>
      <c r="M13" s="16" t="n">
        <v>0.0237448079398836</v>
      </c>
      <c r="N13" s="16" t="n">
        <v>0.0252409094341456</v>
      </c>
    </row>
    <row r="14">
      <c r="B14" s="17" t="s">
        <v>116</v>
      </c>
      <c r="C14" s="23" t="n">
        <v>0.799008384424627</v>
      </c>
      <c r="D14" s="23" t="n">
        <v>0.768801074347003</v>
      </c>
      <c r="E14" s="23" t="n">
        <v>0.828685172511587</v>
      </c>
      <c r="F14" s="23"/>
      <c r="G14" s="23" t="n">
        <v>0.794303964445266</v>
      </c>
      <c r="H14" s="23" t="n">
        <v>0.795457847766521</v>
      </c>
      <c r="I14" s="23" t="n">
        <v>0.804169564581009</v>
      </c>
      <c r="J14" s="23"/>
      <c r="K14" s="23" t="n">
        <v>0.793660030099167</v>
      </c>
      <c r="L14" s="23" t="n">
        <v>0.79063585185622</v>
      </c>
      <c r="M14" s="23" t="n">
        <v>0.839004841392829</v>
      </c>
      <c r="N14" s="23" t="n">
        <v>0.811877410235158</v>
      </c>
    </row>
    <row r="15">
      <c r="B15" s="17" t="s">
        <v>117</v>
      </c>
      <c r="C15" s="23" t="n">
        <v>0.168053301319041</v>
      </c>
      <c r="D15" s="23" t="n">
        <v>0.189906873129643</v>
      </c>
      <c r="E15" s="23" t="n">
        <v>0.145870656597817</v>
      </c>
      <c r="F15" s="23"/>
      <c r="G15" s="23" t="n">
        <v>0.157089983009156</v>
      </c>
      <c r="H15" s="23" t="n">
        <v>0.170712518664305</v>
      </c>
      <c r="I15" s="23" t="n">
        <v>0.169909447848465</v>
      </c>
      <c r="J15" s="23"/>
      <c r="K15" s="23" t="n">
        <v>0.172152484041648</v>
      </c>
      <c r="L15" s="23" t="n">
        <v>0.172507593918389</v>
      </c>
      <c r="M15" s="23" t="n">
        <v>0.137250350667287</v>
      </c>
      <c r="N15" s="23" t="n">
        <v>0.162881680330697</v>
      </c>
    </row>
    <row r="16">
      <c r="B16" s="17" t="s">
        <v>118</v>
      </c>
      <c r="C16" s="24" t="n">
        <v>0.630955083105586</v>
      </c>
      <c r="D16" s="24" t="n">
        <v>0.57889420121736</v>
      </c>
      <c r="E16" s="24" t="n">
        <v>0.682814515913769</v>
      </c>
      <c r="F16" s="24"/>
      <c r="G16" s="24" t="n">
        <v>0.63721398143611</v>
      </c>
      <c r="H16" s="24" t="n">
        <v>0.624745329102216</v>
      </c>
      <c r="I16" s="24" t="n">
        <v>0.634260116732544</v>
      </c>
      <c r="J16" s="24"/>
      <c r="K16" s="24" t="n">
        <v>0.621507546057519</v>
      </c>
      <c r="L16" s="24" t="n">
        <v>0.618128257937831</v>
      </c>
      <c r="M16" s="24" t="n">
        <v>0.701754490725541</v>
      </c>
      <c r="N16" s="24" t="n">
        <v>0.648995729904461</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 min="8" max="8" width="20.71" hidden="0" customWidth="1"/>
    <col min="9" max="9" width="20.71" hidden="0" customWidth="1"/>
  </cols>
  <sheetData>
    <row r="2" ht="40" customHeight="1">
      <c r="D2" s="15" t="s">
        <v>146</v>
      </c>
    </row>
    <row r="6" ht="50" customHeight="1">
      <c r="B6" s="19" t="s">
        <v>15</v>
      </c>
      <c r="C6" s="19" t="s">
        <v>132</v>
      </c>
      <c r="D6" s="19" t="s">
        <v>133</v>
      </c>
      <c r="E6" s="19" t="s">
        <v>134</v>
      </c>
      <c r="F6" s="19" t="s">
        <v>135</v>
      </c>
      <c r="G6" s="19" t="s">
        <v>136</v>
      </c>
      <c r="H6" s="19" t="s">
        <v>137</v>
      </c>
    </row>
    <row r="7">
      <c r="B7" s="17" t="s">
        <v>138</v>
      </c>
      <c r="C7" s="16" t="n">
        <v>0.275066715837732</v>
      </c>
      <c r="D7" s="16" t="n">
        <v>0.253598945658298</v>
      </c>
      <c r="E7" s="16" t="n">
        <v>0.161215656265812</v>
      </c>
      <c r="F7" s="16" t="n">
        <v>0.200462912647971</v>
      </c>
      <c r="G7" s="16" t="n">
        <v>0.16268964457296</v>
      </c>
      <c r="H7" s="16" t="n">
        <v>0.144679792801412</v>
      </c>
    </row>
    <row r="8">
      <c r="B8" s="17" t="s">
        <v>139</v>
      </c>
      <c r="C8" s="16" t="n">
        <v>0.439226495919928</v>
      </c>
      <c r="D8" s="16" t="n">
        <v>0.405317767737414</v>
      </c>
      <c r="E8" s="16" t="n">
        <v>0.380748105036784</v>
      </c>
      <c r="F8" s="16" t="n">
        <v>0.397286118335242</v>
      </c>
      <c r="G8" s="16" t="n">
        <v>0.329856045559397</v>
      </c>
      <c r="H8" s="16" t="n">
        <v>0.320629756270507</v>
      </c>
    </row>
    <row r="9">
      <c r="B9" s="17" t="s">
        <v>140</v>
      </c>
      <c r="C9" s="16" t="n">
        <v>0.190879173951622</v>
      </c>
      <c r="D9" s="16" t="n">
        <v>0.230223407945351</v>
      </c>
      <c r="E9" s="16" t="n">
        <v>0.311667799952927</v>
      </c>
      <c r="F9" s="16" t="n">
        <v>0.248526773949555</v>
      </c>
      <c r="G9" s="16" t="n">
        <v>0.314932905868791</v>
      </c>
      <c r="H9" s="16" t="n">
        <v>0.333443019849354</v>
      </c>
    </row>
    <row r="10">
      <c r="B10" s="17" t="s">
        <v>141</v>
      </c>
      <c r="C10" s="16" t="n">
        <v>0.0580067712022787</v>
      </c>
      <c r="D10" s="16" t="n">
        <v>0.0706211191408514</v>
      </c>
      <c r="E10" s="16" t="n">
        <v>0.108275177541516</v>
      </c>
      <c r="F10" s="16" t="n">
        <v>0.104264730397277</v>
      </c>
      <c r="G10" s="16" t="n">
        <v>0.12540692975291</v>
      </c>
      <c r="H10" s="16" t="n">
        <v>0.158331608831364</v>
      </c>
    </row>
    <row r="11">
      <c r="B11" s="17" t="s">
        <v>142</v>
      </c>
      <c r="C11" s="16" t="n">
        <v>0.0133208503828691</v>
      </c>
      <c r="D11" s="16" t="n">
        <v>0.0226171902935411</v>
      </c>
      <c r="E11" s="16" t="n">
        <v>0.0204915187462862</v>
      </c>
      <c r="F11" s="16" t="n">
        <v>0.0321773813467382</v>
      </c>
      <c r="G11" s="16" t="n">
        <v>0.0377836582833935</v>
      </c>
      <c r="H11" s="16" t="n">
        <v>0.0265091471418939</v>
      </c>
    </row>
    <row r="12">
      <c r="B12" s="17" t="s">
        <v>143</v>
      </c>
      <c r="C12" s="16" t="n">
        <v>0.0234999927055698</v>
      </c>
      <c r="D12" s="16" t="n">
        <v>0.0176215692245448</v>
      </c>
      <c r="E12" s="16" t="n">
        <v>0.0176017424566754</v>
      </c>
      <c r="F12" s="16" t="n">
        <v>0.0172820833232161</v>
      </c>
      <c r="G12" s="16" t="n">
        <v>0.0293308159625482</v>
      </c>
      <c r="H12" s="16" t="n">
        <v>0.0164066751054688</v>
      </c>
    </row>
    <row r="13">
      <c r="B13" s="25" t="s">
        <v>144</v>
      </c>
      <c r="C13" s="23" t="n">
        <v>0.714293211757661</v>
      </c>
      <c r="D13" s="23" t="n">
        <v>0.658916713395712</v>
      </c>
      <c r="E13" s="23" t="n">
        <v>0.541963761302596</v>
      </c>
      <c r="F13" s="23" t="n">
        <v>0.597749030983213</v>
      </c>
      <c r="G13" s="23" t="n">
        <v>0.492545690132357</v>
      </c>
      <c r="H13" s="23" t="n">
        <v>0.465309549071919</v>
      </c>
    </row>
    <row r="14">
      <c r="B14" s="25" t="s">
        <v>145</v>
      </c>
      <c r="C14" s="23" t="n">
        <v>0.0713276215851479</v>
      </c>
      <c r="D14" s="23" t="n">
        <v>0.0932383094343925</v>
      </c>
      <c r="E14" s="23" t="n">
        <v>0.128766696287802</v>
      </c>
      <c r="F14" s="23" t="n">
        <v>0.136442111744015</v>
      </c>
      <c r="G14" s="23" t="n">
        <v>0.163190588036304</v>
      </c>
      <c r="H14" s="23" t="n">
        <v>0.184840755973258</v>
      </c>
    </row>
    <row r="15">
      <c r="B15" s="25" t="s">
        <v>118</v>
      </c>
      <c r="C15" s="24" t="n">
        <v>0.642965590172513</v>
      </c>
      <c r="D15" s="24" t="n">
        <v>0.565678403961319</v>
      </c>
      <c r="E15" s="24" t="n">
        <v>0.413197065014794</v>
      </c>
      <c r="F15" s="24" t="n">
        <v>0.461306919239198</v>
      </c>
      <c r="G15" s="24" t="n">
        <v>0.329355102096053</v>
      </c>
      <c r="H15" s="24" t="n">
        <v>0.280468793098661</v>
      </c>
    </row>
    <row r="16">
      <c r="B16" s="18"/>
      <c r="C16" s="18"/>
      <c r="D16" s="18"/>
      <c r="E16" s="18"/>
      <c r="F16" s="18"/>
      <c r="G16" s="18"/>
      <c r="H16" s="18"/>
    </row>
    <row r="17">
      <c r="B17" t="s">
        <v>42</v>
      </c>
    </row>
    <row r="18">
      <c r="B18" t="s">
        <v>43</v>
      </c>
    </row>
    <row r="22">
      <c r="B22" s="9" t="str">
        <f>=HYPERLINK("#'Contents'!A1", "Return to Contents")</f>
      </c>
    </row>
  </sheetData>
  <mergeCells count="1">
    <mergeCell ref="D2:I2"/>
  </mergeCells>
  <pageMargins left="0.7" right="0.7" top="0.75" bottom="0.75" header="0.3" footer="0.3"/>
  <pageSetup paperSize="9" orientation="portrait" horizontalDpi="300" verticalDpi="300" r:id="rId2"/>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147</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138</v>
      </c>
      <c r="C9" s="16" t="n">
        <v>0.200462912647971</v>
      </c>
      <c r="D9" s="16" t="n">
        <v>0.210275231205495</v>
      </c>
      <c r="E9" s="16" t="n">
        <v>0.188907812337862</v>
      </c>
      <c r="F9" s="16"/>
      <c r="G9" s="16" t="n">
        <v>0.194892344625112</v>
      </c>
      <c r="H9" s="16" t="n">
        <v>0.17737914545179</v>
      </c>
      <c r="I9" s="16" t="n">
        <v>0.224138292181945</v>
      </c>
      <c r="J9" s="16"/>
      <c r="K9" s="16" t="n">
        <v>0.176779439565377</v>
      </c>
      <c r="L9" s="16" t="n">
        <v>0.251025420680479</v>
      </c>
      <c r="M9" s="16" t="n">
        <v>0.264008776095648</v>
      </c>
      <c r="N9" s="16" t="n">
        <v>0.183432319265544</v>
      </c>
    </row>
    <row r="10">
      <c r="B10" s="17" t="s">
        <v>139</v>
      </c>
      <c r="C10" s="16" t="n">
        <v>0.397286118335242</v>
      </c>
      <c r="D10" s="16" t="n">
        <v>0.383646517665804</v>
      </c>
      <c r="E10" s="16" t="n">
        <v>0.418168956671855</v>
      </c>
      <c r="F10" s="16"/>
      <c r="G10" s="16" t="n">
        <v>0.396032052669125</v>
      </c>
      <c r="H10" s="16" t="n">
        <v>0.41709642002306</v>
      </c>
      <c r="I10" s="16" t="n">
        <v>0.37935155263947</v>
      </c>
      <c r="J10" s="16"/>
      <c r="K10" s="16" t="n">
        <v>0.387183287219524</v>
      </c>
      <c r="L10" s="16" t="n">
        <v>0.410279558173188</v>
      </c>
      <c r="M10" s="16" t="n">
        <v>0.407769808670611</v>
      </c>
      <c r="N10" s="16" t="n">
        <v>0.44893484790383</v>
      </c>
    </row>
    <row r="11">
      <c r="B11" s="17" t="s">
        <v>140</v>
      </c>
      <c r="C11" s="16" t="n">
        <v>0.248526773949555</v>
      </c>
      <c r="D11" s="16" t="n">
        <v>0.255188343021885</v>
      </c>
      <c r="E11" s="16" t="n">
        <v>0.241781574224585</v>
      </c>
      <c r="F11" s="16"/>
      <c r="G11" s="16" t="n">
        <v>0.247922872567229</v>
      </c>
      <c r="H11" s="16" t="n">
        <v>0.256298175823427</v>
      </c>
      <c r="I11" s="16" t="n">
        <v>0.241535419138898</v>
      </c>
      <c r="J11" s="16"/>
      <c r="K11" s="16" t="n">
        <v>0.276218500750373</v>
      </c>
      <c r="L11" s="16" t="n">
        <v>0.212017769757493</v>
      </c>
      <c r="M11" s="16" t="n">
        <v>0.189494664255238</v>
      </c>
      <c r="N11" s="16" t="n">
        <v>0.197793056568532</v>
      </c>
    </row>
    <row r="12">
      <c r="B12" s="17" t="s">
        <v>141</v>
      </c>
      <c r="C12" s="16" t="n">
        <v>0.104264730397277</v>
      </c>
      <c r="D12" s="16" t="n">
        <v>0.0999210751384535</v>
      </c>
      <c r="E12" s="16" t="n">
        <v>0.106202337532209</v>
      </c>
      <c r="F12" s="16"/>
      <c r="G12" s="16" t="n">
        <v>0.116586461310416</v>
      </c>
      <c r="H12" s="16" t="n">
        <v>0.0950572654019564</v>
      </c>
      <c r="I12" s="16" t="n">
        <v>0.107964015777481</v>
      </c>
      <c r="J12" s="16"/>
      <c r="K12" s="16" t="n">
        <v>0.112915687371719</v>
      </c>
      <c r="L12" s="16" t="n">
        <v>0.0697407159146583</v>
      </c>
      <c r="M12" s="16" t="n">
        <v>0.096556394800308</v>
      </c>
      <c r="N12" s="16" t="n">
        <v>0.129664572984333</v>
      </c>
    </row>
    <row r="13">
      <c r="B13" s="17" t="s">
        <v>142</v>
      </c>
      <c r="C13" s="16" t="n">
        <v>0.0321773813467382</v>
      </c>
      <c r="D13" s="16" t="n">
        <v>0.0315110805493755</v>
      </c>
      <c r="E13" s="16" t="n">
        <v>0.0293841925671786</v>
      </c>
      <c r="F13" s="16"/>
      <c r="G13" s="16" t="n">
        <v>0.0222243045957799</v>
      </c>
      <c r="H13" s="16" t="n">
        <v>0.03263174004789</v>
      </c>
      <c r="I13" s="16" t="n">
        <v>0.0356857423103672</v>
      </c>
      <c r="J13" s="16"/>
      <c r="K13" s="16" t="n">
        <v>0.0315135813270464</v>
      </c>
      <c r="L13" s="16" t="n">
        <v>0.0391673926843523</v>
      </c>
      <c r="M13" s="16" t="n">
        <v>0.0278584721342046</v>
      </c>
      <c r="N13" s="16" t="n">
        <v>0.0143467956377673</v>
      </c>
    </row>
    <row r="14">
      <c r="B14" s="17" t="s">
        <v>143</v>
      </c>
      <c r="C14" s="16" t="n">
        <v>0.0172820833232161</v>
      </c>
      <c r="D14" s="16" t="n">
        <v>0.0194577524189879</v>
      </c>
      <c r="E14" s="16" t="n">
        <v>0.0155551266663113</v>
      </c>
      <c r="F14" s="16"/>
      <c r="G14" s="16" t="n">
        <v>0.0223419642323389</v>
      </c>
      <c r="H14" s="16" t="n">
        <v>0.0215372532518769</v>
      </c>
      <c r="I14" s="16" t="n">
        <v>0.0113249779518388</v>
      </c>
      <c r="J14" s="16"/>
      <c r="K14" s="16" t="n">
        <v>0.0153895037659604</v>
      </c>
      <c r="L14" s="16" t="n">
        <v>0.0177691427898303</v>
      </c>
      <c r="M14" s="16" t="n">
        <v>0.0143118840439915</v>
      </c>
      <c r="N14" s="16" t="n">
        <v>0.0258284076399928</v>
      </c>
    </row>
    <row r="15">
      <c r="B15" s="17" t="s">
        <v>144</v>
      </c>
      <c r="C15" s="23" t="n">
        <v>0.597749030983213</v>
      </c>
      <c r="D15" s="23" t="n">
        <v>0.593921748871298</v>
      </c>
      <c r="E15" s="23" t="n">
        <v>0.607076769009716</v>
      </c>
      <c r="F15" s="23"/>
      <c r="G15" s="23" t="n">
        <v>0.590924397294236</v>
      </c>
      <c r="H15" s="23" t="n">
        <v>0.594475565474849</v>
      </c>
      <c r="I15" s="23" t="n">
        <v>0.603489844821415</v>
      </c>
      <c r="J15" s="23"/>
      <c r="K15" s="23" t="n">
        <v>0.563962726784901</v>
      </c>
      <c r="L15" s="23" t="n">
        <v>0.661304978853666</v>
      </c>
      <c r="M15" s="23" t="n">
        <v>0.671778584766258</v>
      </c>
      <c r="N15" s="23" t="n">
        <v>0.632367167169375</v>
      </c>
    </row>
    <row r="16">
      <c r="B16" s="17" t="s">
        <v>145</v>
      </c>
      <c r="C16" s="23" t="n">
        <v>0.136442111744015</v>
      </c>
      <c r="D16" s="23" t="n">
        <v>0.131432155687829</v>
      </c>
      <c r="E16" s="23" t="n">
        <v>0.135586530099388</v>
      </c>
      <c r="F16" s="23"/>
      <c r="G16" s="23" t="n">
        <v>0.138810765906196</v>
      </c>
      <c r="H16" s="23" t="n">
        <v>0.127689005449846</v>
      </c>
      <c r="I16" s="23" t="n">
        <v>0.143649758087848</v>
      </c>
      <c r="J16" s="23"/>
      <c r="K16" s="23" t="n">
        <v>0.144429268698765</v>
      </c>
      <c r="L16" s="23" t="n">
        <v>0.108908108599011</v>
      </c>
      <c r="M16" s="23" t="n">
        <v>0.124414866934513</v>
      </c>
      <c r="N16" s="23" t="n">
        <v>0.144011368622101</v>
      </c>
    </row>
    <row r="17">
      <c r="B17" s="17" t="s">
        <v>118</v>
      </c>
      <c r="C17" s="24" t="n">
        <v>0.461306919239198</v>
      </c>
      <c r="D17" s="24" t="n">
        <v>0.462489593183469</v>
      </c>
      <c r="E17" s="24" t="n">
        <v>0.471490238910328</v>
      </c>
      <c r="F17" s="24"/>
      <c r="G17" s="24" t="n">
        <v>0.452113631388041</v>
      </c>
      <c r="H17" s="24" t="n">
        <v>0.466786560025003</v>
      </c>
      <c r="I17" s="24" t="n">
        <v>0.459840086733567</v>
      </c>
      <c r="J17" s="24"/>
      <c r="K17" s="24" t="n">
        <v>0.419533458086136</v>
      </c>
      <c r="L17" s="24" t="n">
        <v>0.552396870254656</v>
      </c>
      <c r="M17" s="24" t="n">
        <v>0.547363717831746</v>
      </c>
      <c r="N17" s="24" t="n">
        <v>0.488355798547274</v>
      </c>
    </row>
    <row r="18">
      <c r="B18" s="18"/>
    </row>
    <row r="19">
      <c r="B19" t="s">
        <v>42</v>
      </c>
    </row>
    <row r="20">
      <c r="B20" t="s">
        <v>43</v>
      </c>
    </row>
    <row r="22">
      <c r="B22"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148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138</v>
      </c>
      <c r="C9" s="16" t="n">
        <v>0.16268964457296</v>
      </c>
      <c r="D9" s="16" t="n">
        <v>0.186450701915224</v>
      </c>
      <c r="E9" s="16" t="n">
        <v>0.139041521031907</v>
      </c>
      <c r="F9" s="16"/>
      <c r="G9" s="16" t="n">
        <v>0.16065972677923</v>
      </c>
      <c r="H9" s="16" t="n">
        <v>0.155604343621922</v>
      </c>
      <c r="I9" s="16" t="n">
        <v>0.17008295869069</v>
      </c>
      <c r="J9" s="16"/>
      <c r="K9" s="16" t="n">
        <v>0.155970579054784</v>
      </c>
      <c r="L9" s="16" t="n">
        <v>0.177454186863484</v>
      </c>
      <c r="M9" s="16" t="n">
        <v>0.181473664365637</v>
      </c>
      <c r="N9" s="16" t="n">
        <v>0.166927824054474</v>
      </c>
    </row>
    <row r="10">
      <c r="B10" s="17" t="s">
        <v>139</v>
      </c>
      <c r="C10" s="16" t="n">
        <v>0.329856045559397</v>
      </c>
      <c r="D10" s="16" t="n">
        <v>0.332184684882262</v>
      </c>
      <c r="E10" s="16" t="n">
        <v>0.327116419805608</v>
      </c>
      <c r="F10" s="16"/>
      <c r="G10" s="16" t="n">
        <v>0.343452572886921</v>
      </c>
      <c r="H10" s="16" t="n">
        <v>0.31952951481451</v>
      </c>
      <c r="I10" s="16" t="n">
        <v>0.334092924875462</v>
      </c>
      <c r="J10" s="16"/>
      <c r="K10" s="16" t="n">
        <v>0.321745958281957</v>
      </c>
      <c r="L10" s="16" t="n">
        <v>0.341583714941089</v>
      </c>
      <c r="M10" s="16" t="n">
        <v>0.359230349502583</v>
      </c>
      <c r="N10" s="16" t="n">
        <v>0.321750789067186</v>
      </c>
    </row>
    <row r="11">
      <c r="B11" s="17" t="s">
        <v>140</v>
      </c>
      <c r="C11" s="16" t="n">
        <v>0.314932905868791</v>
      </c>
      <c r="D11" s="16" t="n">
        <v>0.302795489580518</v>
      </c>
      <c r="E11" s="16" t="n">
        <v>0.330510726663001</v>
      </c>
      <c r="F11" s="16"/>
      <c r="G11" s="16" t="n">
        <v>0.296375829904244</v>
      </c>
      <c r="H11" s="16" t="n">
        <v>0.328961824487545</v>
      </c>
      <c r="I11" s="16" t="n">
        <v>0.309210844422321</v>
      </c>
      <c r="J11" s="16"/>
      <c r="K11" s="16" t="n">
        <v>0.306736440406621</v>
      </c>
      <c r="L11" s="16" t="n">
        <v>0.332408480354177</v>
      </c>
      <c r="M11" s="16" t="n">
        <v>0.325477144901392</v>
      </c>
      <c r="N11" s="16" t="n">
        <v>0.3211865253131</v>
      </c>
    </row>
    <row r="12">
      <c r="B12" s="17" t="s">
        <v>141</v>
      </c>
      <c r="C12" s="16" t="n">
        <v>0.12540692975291</v>
      </c>
      <c r="D12" s="16" t="n">
        <v>0.114606354259268</v>
      </c>
      <c r="E12" s="16" t="n">
        <v>0.132253236995877</v>
      </c>
      <c r="F12" s="16"/>
      <c r="G12" s="16" t="n">
        <v>0.119451354910193</v>
      </c>
      <c r="H12" s="16" t="n">
        <v>0.120830278719289</v>
      </c>
      <c r="I12" s="16" t="n">
        <v>0.132016877145504</v>
      </c>
      <c r="J12" s="16"/>
      <c r="K12" s="16" t="n">
        <v>0.149962538460881</v>
      </c>
      <c r="L12" s="16" t="n">
        <v>0.0785390887330895</v>
      </c>
      <c r="M12" s="16" t="n">
        <v>0.058391836053531</v>
      </c>
      <c r="N12" s="16" t="n">
        <v>0.137163426035143</v>
      </c>
    </row>
    <row r="13">
      <c r="B13" s="17" t="s">
        <v>142</v>
      </c>
      <c r="C13" s="16" t="n">
        <v>0.0377836582833935</v>
      </c>
      <c r="D13" s="16" t="n">
        <v>0.0284181335564084</v>
      </c>
      <c r="E13" s="16" t="n">
        <v>0.0471969261918609</v>
      </c>
      <c r="F13" s="16"/>
      <c r="G13" s="16" t="n">
        <v>0.0263417612619344</v>
      </c>
      <c r="H13" s="16" t="n">
        <v>0.0452605999010372</v>
      </c>
      <c r="I13" s="16" t="n">
        <v>0.0353468106388547</v>
      </c>
      <c r="J13" s="16"/>
      <c r="K13" s="16" t="n">
        <v>0.043751817435926</v>
      </c>
      <c r="L13" s="16" t="n">
        <v>0.0231101149358789</v>
      </c>
      <c r="M13" s="16" t="n">
        <v>0.0392361686732869</v>
      </c>
      <c r="N13" s="16" t="n">
        <v>0.0266499567307357</v>
      </c>
    </row>
    <row r="14">
      <c r="B14" s="17" t="s">
        <v>143</v>
      </c>
      <c r="C14" s="16" t="n">
        <v>0.0293308159625482</v>
      </c>
      <c r="D14" s="16" t="n">
        <v>0.0355446358063194</v>
      </c>
      <c r="E14" s="16" t="n">
        <v>0.0238811693117459</v>
      </c>
      <c r="F14" s="16"/>
      <c r="G14" s="16" t="n">
        <v>0.0537187542574774</v>
      </c>
      <c r="H14" s="16" t="n">
        <v>0.0298134384556966</v>
      </c>
      <c r="I14" s="16" t="n">
        <v>0.0192495842271675</v>
      </c>
      <c r="J14" s="16"/>
      <c r="K14" s="16" t="n">
        <v>0.0218326663598309</v>
      </c>
      <c r="L14" s="16" t="n">
        <v>0.0469044141722822</v>
      </c>
      <c r="M14" s="16" t="n">
        <v>0.036190836503571</v>
      </c>
      <c r="N14" s="16" t="n">
        <v>0.0263214787993602</v>
      </c>
    </row>
    <row r="15">
      <c r="B15" s="17" t="s">
        <v>144</v>
      </c>
      <c r="C15" s="23" t="n">
        <v>0.492545690132357</v>
      </c>
      <c r="D15" s="23" t="n">
        <v>0.518635386797486</v>
      </c>
      <c r="E15" s="23" t="n">
        <v>0.466157940837515</v>
      </c>
      <c r="F15" s="23"/>
      <c r="G15" s="23" t="n">
        <v>0.50411229966615</v>
      </c>
      <c r="H15" s="23" t="n">
        <v>0.475133858436432</v>
      </c>
      <c r="I15" s="23" t="n">
        <v>0.504175883566152</v>
      </c>
      <c r="J15" s="23"/>
      <c r="K15" s="23" t="n">
        <v>0.477716537336741</v>
      </c>
      <c r="L15" s="23" t="n">
        <v>0.519037901804573</v>
      </c>
      <c r="M15" s="23" t="n">
        <v>0.540704013868219</v>
      </c>
      <c r="N15" s="23" t="n">
        <v>0.48867861312166</v>
      </c>
    </row>
    <row r="16">
      <c r="B16" s="17" t="s">
        <v>145</v>
      </c>
      <c r="C16" s="23" t="n">
        <v>0.163190588036304</v>
      </c>
      <c r="D16" s="23" t="n">
        <v>0.143024487815677</v>
      </c>
      <c r="E16" s="23" t="n">
        <v>0.179450163187738</v>
      </c>
      <c r="F16" s="23"/>
      <c r="G16" s="23" t="n">
        <v>0.145793116172128</v>
      </c>
      <c r="H16" s="23" t="n">
        <v>0.166090878620326</v>
      </c>
      <c r="I16" s="23" t="n">
        <v>0.167363687784359</v>
      </c>
      <c r="J16" s="23"/>
      <c r="K16" s="23" t="n">
        <v>0.193714355896807</v>
      </c>
      <c r="L16" s="23" t="n">
        <v>0.101649203668968</v>
      </c>
      <c r="M16" s="23" t="n">
        <v>0.0976280047268179</v>
      </c>
      <c r="N16" s="23" t="n">
        <v>0.163813382765879</v>
      </c>
    </row>
    <row r="17">
      <c r="B17" s="17" t="s">
        <v>118</v>
      </c>
      <c r="C17" s="24" t="n">
        <v>0.329355102096053</v>
      </c>
      <c r="D17" s="24" t="n">
        <v>0.375610898981809</v>
      </c>
      <c r="E17" s="24" t="n">
        <v>0.286707777649777</v>
      </c>
      <c r="F17" s="24"/>
      <c r="G17" s="24" t="n">
        <v>0.358319183494023</v>
      </c>
      <c r="H17" s="24" t="n">
        <v>0.309042979816106</v>
      </c>
      <c r="I17" s="24" t="n">
        <v>0.336812195781793</v>
      </c>
      <c r="J17" s="24"/>
      <c r="K17" s="24" t="n">
        <v>0.284002181439933</v>
      </c>
      <c r="L17" s="24" t="n">
        <v>0.417388698135604</v>
      </c>
      <c r="M17" s="24" t="n">
        <v>0.443076009141401</v>
      </c>
      <c r="N17" s="24" t="n">
        <v>0.324865230355781</v>
      </c>
    </row>
    <row r="18">
      <c r="B18" s="18"/>
    </row>
    <row r="19">
      <c r="B19" t="s">
        <v>42</v>
      </c>
    </row>
    <row r="20">
      <c r="B20" t="s">
        <v>43</v>
      </c>
    </row>
    <row r="22">
      <c r="B22"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149</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138</v>
      </c>
      <c r="C9" s="16" t="n">
        <v>0.253598945658298</v>
      </c>
      <c r="D9" s="16" t="n">
        <v>0.26515703617501</v>
      </c>
      <c r="E9" s="16" t="n">
        <v>0.240140284865592</v>
      </c>
      <c r="F9" s="16"/>
      <c r="G9" s="16" t="n">
        <v>0.257579905064679</v>
      </c>
      <c r="H9" s="16" t="n">
        <v>0.234769066822783</v>
      </c>
      <c r="I9" s="16" t="n">
        <v>0.269544395156948</v>
      </c>
      <c r="J9" s="16"/>
      <c r="K9" s="16" t="n">
        <v>0.234261264467414</v>
      </c>
      <c r="L9" s="16" t="n">
        <v>0.23031969727145</v>
      </c>
      <c r="M9" s="16" t="n">
        <v>0.388678453078661</v>
      </c>
      <c r="N9" s="16" t="n">
        <v>0.290994671856508</v>
      </c>
    </row>
    <row r="10">
      <c r="B10" s="17" t="s">
        <v>139</v>
      </c>
      <c r="C10" s="16" t="n">
        <v>0.405317767737414</v>
      </c>
      <c r="D10" s="16" t="n">
        <v>0.401614970134132</v>
      </c>
      <c r="E10" s="16" t="n">
        <v>0.410289526706581</v>
      </c>
      <c r="F10" s="16"/>
      <c r="G10" s="16" t="n">
        <v>0.318730557687416</v>
      </c>
      <c r="H10" s="16" t="n">
        <v>0.421192092779693</v>
      </c>
      <c r="I10" s="16" t="n">
        <v>0.424748016892722</v>
      </c>
      <c r="J10" s="16"/>
      <c r="K10" s="16" t="n">
        <v>0.408455727822053</v>
      </c>
      <c r="L10" s="16" t="n">
        <v>0.423739783340806</v>
      </c>
      <c r="M10" s="16" t="n">
        <v>0.348868408318233</v>
      </c>
      <c r="N10" s="16" t="n">
        <v>0.396629513505606</v>
      </c>
    </row>
    <row r="11">
      <c r="B11" s="17" t="s">
        <v>140</v>
      </c>
      <c r="C11" s="16" t="n">
        <v>0.230223407945351</v>
      </c>
      <c r="D11" s="16" t="n">
        <v>0.222665183853872</v>
      </c>
      <c r="E11" s="16" t="n">
        <v>0.239897523223972</v>
      </c>
      <c r="F11" s="16"/>
      <c r="G11" s="16" t="n">
        <v>0.269073584728181</v>
      </c>
      <c r="H11" s="16" t="n">
        <v>0.236176618862361</v>
      </c>
      <c r="I11" s="16" t="n">
        <v>0.209340798502468</v>
      </c>
      <c r="J11" s="16"/>
      <c r="K11" s="16" t="n">
        <v>0.240761228825074</v>
      </c>
      <c r="L11" s="16" t="n">
        <v>0.225833385829027</v>
      </c>
      <c r="M11" s="16" t="n">
        <v>0.210505336422213</v>
      </c>
      <c r="N11" s="16" t="n">
        <v>0.18480338055551</v>
      </c>
    </row>
    <row r="12">
      <c r="B12" s="17" t="s">
        <v>141</v>
      </c>
      <c r="C12" s="16" t="n">
        <v>0.0706211191408514</v>
      </c>
      <c r="D12" s="16" t="n">
        <v>0.0650938464185594</v>
      </c>
      <c r="E12" s="16" t="n">
        <v>0.0769766684957923</v>
      </c>
      <c r="F12" s="16"/>
      <c r="G12" s="16" t="n">
        <v>0.101171433623425</v>
      </c>
      <c r="H12" s="16" t="n">
        <v>0.0646552272226971</v>
      </c>
      <c r="I12" s="16" t="n">
        <v>0.064105166323455</v>
      </c>
      <c r="J12" s="16"/>
      <c r="K12" s="16" t="n">
        <v>0.077706276339398</v>
      </c>
      <c r="L12" s="16" t="n">
        <v>0.063922345115632</v>
      </c>
      <c r="M12" s="16" t="n">
        <v>0.0314023239821857</v>
      </c>
      <c r="N12" s="16" t="n">
        <v>0.0884488601224739</v>
      </c>
    </row>
    <row r="13">
      <c r="B13" s="17" t="s">
        <v>142</v>
      </c>
      <c r="C13" s="16" t="n">
        <v>0.0226171902935411</v>
      </c>
      <c r="D13" s="16" t="n">
        <v>0.0219422679280389</v>
      </c>
      <c r="E13" s="16" t="n">
        <v>0.0213974938221461</v>
      </c>
      <c r="F13" s="16"/>
      <c r="G13" s="16" t="n">
        <v>0.0319401390748325</v>
      </c>
      <c r="H13" s="16" t="n">
        <v>0.0238112107554169</v>
      </c>
      <c r="I13" s="16" t="n">
        <v>0.0178241881541847</v>
      </c>
      <c r="J13" s="16"/>
      <c r="K13" s="16" t="n">
        <v>0.0221051481405763</v>
      </c>
      <c r="L13" s="16" t="n">
        <v>0.0321683836146455</v>
      </c>
      <c r="M13" s="16" t="n">
        <v>0.00623359415471523</v>
      </c>
      <c r="N13" s="16" t="n">
        <v>0.0220136194462312</v>
      </c>
    </row>
    <row r="14">
      <c r="B14" s="17" t="s">
        <v>143</v>
      </c>
      <c r="C14" s="16" t="n">
        <v>0.0176215692245448</v>
      </c>
      <c r="D14" s="16" t="n">
        <v>0.0235266954903875</v>
      </c>
      <c r="E14" s="16" t="n">
        <v>0.0112985028859166</v>
      </c>
      <c r="F14" s="16"/>
      <c r="G14" s="16" t="n">
        <v>0.021504379821467</v>
      </c>
      <c r="H14" s="16" t="n">
        <v>0.0193957835570493</v>
      </c>
      <c r="I14" s="16" t="n">
        <v>0.0144374349702214</v>
      </c>
      <c r="J14" s="16"/>
      <c r="K14" s="16" t="n">
        <v>0.016710354405484</v>
      </c>
      <c r="L14" s="16" t="n">
        <v>0.0240164048284399</v>
      </c>
      <c r="M14" s="16" t="n">
        <v>0.0143118840439915</v>
      </c>
      <c r="N14" s="16" t="n">
        <v>0.0171099545136701</v>
      </c>
    </row>
    <row r="15">
      <c r="B15" s="17" t="s">
        <v>144</v>
      </c>
      <c r="C15" s="23" t="n">
        <v>0.658916713395712</v>
      </c>
      <c r="D15" s="23" t="n">
        <v>0.666772006309142</v>
      </c>
      <c r="E15" s="23" t="n">
        <v>0.650429811572173</v>
      </c>
      <c r="F15" s="23"/>
      <c r="G15" s="23" t="n">
        <v>0.576310462752095</v>
      </c>
      <c r="H15" s="23" t="n">
        <v>0.655961159602475</v>
      </c>
      <c r="I15" s="23" t="n">
        <v>0.694292412049671</v>
      </c>
      <c r="J15" s="23"/>
      <c r="K15" s="23" t="n">
        <v>0.642716992289468</v>
      </c>
      <c r="L15" s="23" t="n">
        <v>0.654059480612256</v>
      </c>
      <c r="M15" s="23" t="n">
        <v>0.737546861396894</v>
      </c>
      <c r="N15" s="23" t="n">
        <v>0.687624185362115</v>
      </c>
    </row>
    <row r="16">
      <c r="B16" s="17" t="s">
        <v>145</v>
      </c>
      <c r="C16" s="23" t="n">
        <v>0.0932383094343925</v>
      </c>
      <c r="D16" s="23" t="n">
        <v>0.0870361143465983</v>
      </c>
      <c r="E16" s="23" t="n">
        <v>0.0983741623179384</v>
      </c>
      <c r="F16" s="23"/>
      <c r="G16" s="23" t="n">
        <v>0.133111572698257</v>
      </c>
      <c r="H16" s="23" t="n">
        <v>0.088466437978114</v>
      </c>
      <c r="I16" s="23" t="n">
        <v>0.0819293544776397</v>
      </c>
      <c r="J16" s="23"/>
      <c r="K16" s="23" t="n">
        <v>0.0998114244799743</v>
      </c>
      <c r="L16" s="23" t="n">
        <v>0.0960907287302775</v>
      </c>
      <c r="M16" s="23" t="n">
        <v>0.0376359181369009</v>
      </c>
      <c r="N16" s="23" t="n">
        <v>0.110462479568705</v>
      </c>
    </row>
    <row r="17">
      <c r="B17" s="17" t="s">
        <v>118</v>
      </c>
      <c r="C17" s="24" t="n">
        <v>0.565678403961319</v>
      </c>
      <c r="D17" s="24" t="n">
        <v>0.579735891962544</v>
      </c>
      <c r="E17" s="24" t="n">
        <v>0.552055649254235</v>
      </c>
      <c r="F17" s="24"/>
      <c r="G17" s="24" t="n">
        <v>0.443198890053838</v>
      </c>
      <c r="H17" s="24" t="n">
        <v>0.567494721624361</v>
      </c>
      <c r="I17" s="24" t="n">
        <v>0.612363057572031</v>
      </c>
      <c r="J17" s="24"/>
      <c r="K17" s="24" t="n">
        <v>0.542905567809493</v>
      </c>
      <c r="L17" s="24" t="n">
        <v>0.557968751881979</v>
      </c>
      <c r="M17" s="24" t="n">
        <v>0.699910943259993</v>
      </c>
      <c r="N17" s="24" t="n">
        <v>0.57716170579341</v>
      </c>
    </row>
    <row r="18">
      <c r="B18" s="18"/>
    </row>
    <row r="19">
      <c r="B19" t="s">
        <v>42</v>
      </c>
    </row>
    <row r="20">
      <c r="B20" t="s">
        <v>43</v>
      </c>
    </row>
    <row r="22">
      <c r="B22"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150</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138</v>
      </c>
      <c r="C9" s="16" t="n">
        <v>0.161215656265812</v>
      </c>
      <c r="D9" s="16" t="n">
        <v>0.1783754820087</v>
      </c>
      <c r="E9" s="16" t="n">
        <v>0.144105172592583</v>
      </c>
      <c r="F9" s="16"/>
      <c r="G9" s="16" t="n">
        <v>0.155634353194188</v>
      </c>
      <c r="H9" s="16" t="n">
        <v>0.161116142359157</v>
      </c>
      <c r="I9" s="16" t="n">
        <v>0.163512622558577</v>
      </c>
      <c r="J9" s="16"/>
      <c r="K9" s="16" t="n">
        <v>0.137218400974642</v>
      </c>
      <c r="L9" s="16" t="n">
        <v>0.189106284212592</v>
      </c>
      <c r="M9" s="16" t="n">
        <v>0.259388596229129</v>
      </c>
      <c r="N9" s="16" t="n">
        <v>0.16830651437452</v>
      </c>
    </row>
    <row r="10">
      <c r="B10" s="17" t="s">
        <v>139</v>
      </c>
      <c r="C10" s="16" t="n">
        <v>0.380748105036784</v>
      </c>
      <c r="D10" s="16" t="n">
        <v>0.380382553029522</v>
      </c>
      <c r="E10" s="16" t="n">
        <v>0.385397951315222</v>
      </c>
      <c r="F10" s="16"/>
      <c r="G10" s="16" t="n">
        <v>0.338537958522191</v>
      </c>
      <c r="H10" s="16" t="n">
        <v>0.403592592534766</v>
      </c>
      <c r="I10" s="16" t="n">
        <v>0.376166762392285</v>
      </c>
      <c r="J10" s="16"/>
      <c r="K10" s="16" t="n">
        <v>0.371392438911325</v>
      </c>
      <c r="L10" s="16" t="n">
        <v>0.406146660665854</v>
      </c>
      <c r="M10" s="16" t="n">
        <v>0.418255794502672</v>
      </c>
      <c r="N10" s="16" t="n">
        <v>0.357136687467215</v>
      </c>
    </row>
    <row r="11">
      <c r="B11" s="17" t="s">
        <v>140</v>
      </c>
      <c r="C11" s="16" t="n">
        <v>0.311667799952927</v>
      </c>
      <c r="D11" s="16" t="n">
        <v>0.305875307423652</v>
      </c>
      <c r="E11" s="16" t="n">
        <v>0.315398601770935</v>
      </c>
      <c r="F11" s="16"/>
      <c r="G11" s="16" t="n">
        <v>0.34050569038051</v>
      </c>
      <c r="H11" s="16" t="n">
        <v>0.277706769175119</v>
      </c>
      <c r="I11" s="16" t="n">
        <v>0.331872552401451</v>
      </c>
      <c r="J11" s="16"/>
      <c r="K11" s="16" t="n">
        <v>0.334569497468981</v>
      </c>
      <c r="L11" s="16" t="n">
        <v>0.280522457210627</v>
      </c>
      <c r="M11" s="16" t="n">
        <v>0.216030645310135</v>
      </c>
      <c r="N11" s="16" t="n">
        <v>0.308530276958032</v>
      </c>
    </row>
    <row r="12">
      <c r="B12" s="17" t="s">
        <v>141</v>
      </c>
      <c r="C12" s="16" t="n">
        <v>0.108275177541516</v>
      </c>
      <c r="D12" s="16" t="n">
        <v>0.0971406604248137</v>
      </c>
      <c r="E12" s="16" t="n">
        <v>0.117186829561109</v>
      </c>
      <c r="F12" s="16"/>
      <c r="G12" s="16" t="n">
        <v>0.1272925763765</v>
      </c>
      <c r="H12" s="16" t="n">
        <v>0.115179294109773</v>
      </c>
      <c r="I12" s="16" t="n">
        <v>0.0943410612123673</v>
      </c>
      <c r="J12" s="16"/>
      <c r="K12" s="16" t="n">
        <v>0.119077034568849</v>
      </c>
      <c r="L12" s="16" t="n">
        <v>0.0810106688056403</v>
      </c>
      <c r="M12" s="16" t="n">
        <v>0.0759647489483442</v>
      </c>
      <c r="N12" s="16" t="n">
        <v>0.12872087146004</v>
      </c>
    </row>
    <row r="13">
      <c r="B13" s="17" t="s">
        <v>142</v>
      </c>
      <c r="C13" s="16" t="n">
        <v>0.0204915187462862</v>
      </c>
      <c r="D13" s="16" t="n">
        <v>0.0135596581518287</v>
      </c>
      <c r="E13" s="16" t="n">
        <v>0.0269122344981324</v>
      </c>
      <c r="F13" s="16"/>
      <c r="G13" s="16" t="n">
        <v>0.018463874643234</v>
      </c>
      <c r="H13" s="16" t="n">
        <v>0.0187199657087581</v>
      </c>
      <c r="I13" s="16" t="n">
        <v>0.0229404621543364</v>
      </c>
      <c r="J13" s="16"/>
      <c r="K13" s="16" t="n">
        <v>0.0201308640511153</v>
      </c>
      <c r="L13" s="16" t="n">
        <v>0.0226257829424733</v>
      </c>
      <c r="M13" s="16" t="n">
        <v>0.011061621699422</v>
      </c>
      <c r="N13" s="16" t="n">
        <v>0.0261867344533877</v>
      </c>
    </row>
    <row r="14">
      <c r="B14" s="17" t="s">
        <v>143</v>
      </c>
      <c r="C14" s="16" t="n">
        <v>0.0176017424566754</v>
      </c>
      <c r="D14" s="16" t="n">
        <v>0.0246663389614836</v>
      </c>
      <c r="E14" s="16" t="n">
        <v>0.0109992102620188</v>
      </c>
      <c r="F14" s="16"/>
      <c r="G14" s="16" t="n">
        <v>0.0195655468833768</v>
      </c>
      <c r="H14" s="16" t="n">
        <v>0.0236852361124262</v>
      </c>
      <c r="I14" s="16" t="n">
        <v>0.011166539280983</v>
      </c>
      <c r="J14" s="16"/>
      <c r="K14" s="16" t="n">
        <v>0.0176117640250891</v>
      </c>
      <c r="L14" s="16" t="n">
        <v>0.0205881461628125</v>
      </c>
      <c r="M14" s="16" t="n">
        <v>0.0192985933102974</v>
      </c>
      <c r="N14" s="16" t="n">
        <v>0.0111189152868046</v>
      </c>
    </row>
    <row r="15">
      <c r="B15" s="17" t="s">
        <v>144</v>
      </c>
      <c r="C15" s="23" t="n">
        <v>0.541963761302596</v>
      </c>
      <c r="D15" s="23" t="n">
        <v>0.558758035038222</v>
      </c>
      <c r="E15" s="23" t="n">
        <v>0.529503123907805</v>
      </c>
      <c r="F15" s="23"/>
      <c r="G15" s="23" t="n">
        <v>0.49417231171638</v>
      </c>
      <c r="H15" s="23" t="n">
        <v>0.564708734893924</v>
      </c>
      <c r="I15" s="23" t="n">
        <v>0.539679384950862</v>
      </c>
      <c r="J15" s="23"/>
      <c r="K15" s="23" t="n">
        <v>0.508610839885966</v>
      </c>
      <c r="L15" s="23" t="n">
        <v>0.595252944878446</v>
      </c>
      <c r="M15" s="23" t="n">
        <v>0.677644390731801</v>
      </c>
      <c r="N15" s="23" t="n">
        <v>0.525443201841735</v>
      </c>
    </row>
    <row r="16">
      <c r="B16" s="17" t="s">
        <v>145</v>
      </c>
      <c r="C16" s="23" t="n">
        <v>0.128766696287802</v>
      </c>
      <c r="D16" s="23" t="n">
        <v>0.110700318576642</v>
      </c>
      <c r="E16" s="23" t="n">
        <v>0.144099064059242</v>
      </c>
      <c r="F16" s="23"/>
      <c r="G16" s="23" t="n">
        <v>0.145756451019734</v>
      </c>
      <c r="H16" s="23" t="n">
        <v>0.133899259818531</v>
      </c>
      <c r="I16" s="23" t="n">
        <v>0.117281523366704</v>
      </c>
      <c r="J16" s="23"/>
      <c r="K16" s="23" t="n">
        <v>0.139207898619964</v>
      </c>
      <c r="L16" s="23" t="n">
        <v>0.103636451748114</v>
      </c>
      <c r="M16" s="23" t="n">
        <v>0.0870263706477662</v>
      </c>
      <c r="N16" s="23" t="n">
        <v>0.154907605913428</v>
      </c>
    </row>
    <row r="17">
      <c r="B17" s="17" t="s">
        <v>118</v>
      </c>
      <c r="C17" s="24" t="n">
        <v>0.413197065014794</v>
      </c>
      <c r="D17" s="24" t="n">
        <v>0.448057716461579</v>
      </c>
      <c r="E17" s="24" t="n">
        <v>0.385404059848563</v>
      </c>
      <c r="F17" s="24"/>
      <c r="G17" s="24" t="n">
        <v>0.348415860696646</v>
      </c>
      <c r="H17" s="24" t="n">
        <v>0.430809475075393</v>
      </c>
      <c r="I17" s="24" t="n">
        <v>0.422397861584158</v>
      </c>
      <c r="J17" s="24"/>
      <c r="K17" s="24" t="n">
        <v>0.369402941266002</v>
      </c>
      <c r="L17" s="24" t="n">
        <v>0.491616493130333</v>
      </c>
      <c r="M17" s="24" t="n">
        <v>0.590618020084035</v>
      </c>
      <c r="N17" s="24" t="n">
        <v>0.370535595928307</v>
      </c>
    </row>
    <row r="18">
      <c r="B18" s="18"/>
    </row>
    <row r="19">
      <c r="B19" t="s">
        <v>42</v>
      </c>
    </row>
    <row r="20">
      <c r="B20" t="s">
        <v>43</v>
      </c>
    </row>
    <row r="22">
      <c r="B22"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ySplit="8" xSplit="2" topLeftCell="C9" activePane="bottomRight" state="frozen"/>
      <selection pane="bottomRight"/>
    </sheetView>
  </sheetViews>
  <sheetFormatPr defaultRowHeight="15.0" baseColWidth="10"/>
  <cols>
    <col min="2" max="2" width="20.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 t="s">
        <v>441</v>
      </c>
    </row>
    <row r="5" ht="30" customHeight="1">
      <c r="B5" s="14"/>
      <c r="C5" s="14"/>
      <c r="D5" s="14" t="s">
        <v>28</v>
      </c>
      <c r="E5" s="14"/>
      <c r="F5" s="14"/>
      <c r="G5" s="14" t="s">
        <v>29</v>
      </c>
      <c r="H5" s="14"/>
      <c r="I5" s="14"/>
      <c r="J5" s="14"/>
      <c r="K5" s="14" t="s">
        <v>30</v>
      </c>
      <c r="L5" s="14"/>
      <c r="M5" s="14"/>
      <c r="N5" s="14"/>
    </row>
    <row r="6">
      <c r="B6" t="s">
        <v>15</v>
      </c>
      <c r="C6" s="10" t="s">
        <v>16</v>
      </c>
      <c r="D6" s="13" t="s">
        <v>17</v>
      </c>
      <c r="E6" s="13" t="s">
        <v>18</v>
      </c>
      <c r="G6" s="13" t="s">
        <v>21</v>
      </c>
      <c r="H6" s="13" t="s">
        <v>22</v>
      </c>
      <c r="I6" s="13" t="s">
        <v>23</v>
      </c>
      <c r="K6" s="13" t="s">
        <v>24</v>
      </c>
      <c r="L6" s="13" t="s">
        <v>25</v>
      </c>
      <c r="M6" s="13" t="s">
        <v>26</v>
      </c>
      <c r="N6" s="13" t="s">
        <v>27</v>
      </c>
    </row>
    <row r="7" ht="2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20" customHeight="1">
      <c r="B8" s="12" t="s">
        <v>20</v>
      </c>
      <c r="C8" s="12" t="n">
        <v>2037</v>
      </c>
      <c r="D8" s="12" t="n">
        <v>1005</v>
      </c>
      <c r="E8" s="12" t="n">
        <v>1006</v>
      </c>
      <c r="F8" s="12"/>
      <c r="G8" s="12" t="n">
        <v>346</v>
      </c>
      <c r="H8" s="12" t="n">
        <v>815</v>
      </c>
      <c r="I8" s="12" t="n">
        <v>876</v>
      </c>
      <c r="J8" s="12"/>
      <c r="K8" s="12" t="n">
        <v>1285</v>
      </c>
      <c r="L8" s="12" t="n">
        <v>363</v>
      </c>
      <c r="M8" s="12" t="n">
        <v>205</v>
      </c>
      <c r="N8" s="12" t="n">
        <v>163</v>
      </c>
    </row>
    <row r="11">
      <c r="B11" s="7" t="s">
        <v>45</v>
      </c>
    </row>
    <row r="12">
      <c r="B12" s="26" t="s">
        <v>44</v>
      </c>
      <c r="C12" s="16"/>
      <c r="D12" s="16"/>
      <c r="E12" s="16"/>
      <c r="F12" s="16"/>
      <c r="G12" s="16"/>
      <c r="H12" s="16"/>
      <c r="I12" s="16"/>
      <c r="J12" s="16"/>
      <c r="K12" s="16"/>
      <c r="L12" s="16"/>
      <c r="M12" s="16"/>
      <c r="N12" s="16"/>
    </row>
    <row r="13">
      <c r="B13" t="s">
        <v>36</v>
      </c>
      <c r="C13" s="16" t="n">
        <v>0.24045365817053</v>
      </c>
      <c r="D13" s="16" t="n">
        <v>0.165002826783751</v>
      </c>
      <c r="E13" s="16" t="n">
        <v>0.318095106629033</v>
      </c>
      <c r="F13" s="16"/>
      <c r="G13" s="16" t="n">
        <v>0.330592761702522</v>
      </c>
      <c r="H13" s="16" t="n">
        <v>0.270430655387126</v>
      </c>
      <c r="I13" s="16" t="n">
        <v>0.176964268485272</v>
      </c>
      <c r="J13" s="16"/>
      <c r="K13" s="16" t="n">
        <v>0.26648098599991</v>
      </c>
      <c r="L13" s="16" t="n">
        <v>0.175717066780948</v>
      </c>
      <c r="M13" s="16" t="n">
        <v>0.17286548913244</v>
      </c>
      <c r="N13" s="16" t="n">
        <v>0.237465076575439</v>
      </c>
    </row>
    <row r="14">
      <c r="B14" t="s">
        <v>37</v>
      </c>
      <c r="C14" s="16" t="n">
        <v>0.272033729972491</v>
      </c>
      <c r="D14" s="16" t="n">
        <v>0.206217107614181</v>
      </c>
      <c r="E14" s="16" t="n">
        <v>0.330643826534328</v>
      </c>
      <c r="F14" s="16"/>
      <c r="G14" s="16" t="n">
        <v>0.296013132183251</v>
      </c>
      <c r="H14" s="16" t="n">
        <v>0.277340313015073</v>
      </c>
      <c r="I14" s="16" t="n">
        <v>0.257626038368278</v>
      </c>
      <c r="J14" s="16"/>
      <c r="K14" s="16" t="n">
        <v>0.292192022149866</v>
      </c>
      <c r="L14" s="16" t="n">
        <v>0.284097811260149</v>
      </c>
      <c r="M14" s="16" t="n">
        <v>0.162082511607575</v>
      </c>
      <c r="N14" s="16" t="n">
        <v>0.24354697175799</v>
      </c>
    </row>
    <row r="15">
      <c r="B15" t="s">
        <v>38</v>
      </c>
      <c r="C15" s="16" t="n">
        <v>0.197011466213791</v>
      </c>
      <c r="D15" s="16" t="n">
        <v>0.217276899128309</v>
      </c>
      <c r="E15" s="16" t="n">
        <v>0.179897633811429</v>
      </c>
      <c r="F15" s="16"/>
      <c r="G15" s="16" t="n">
        <v>0.217798083482306</v>
      </c>
      <c r="H15" s="16" t="n">
        <v>0.196592351550861</v>
      </c>
      <c r="I15" s="16" t="n">
        <v>0.189191511059993</v>
      </c>
      <c r="J15" s="16"/>
      <c r="K15" s="16" t="n">
        <v>0.174658055973725</v>
      </c>
      <c r="L15" s="16" t="n">
        <v>0.253302299892037</v>
      </c>
      <c r="M15" s="16" t="n">
        <v>0.248837182702972</v>
      </c>
      <c r="N15" s="16" t="n">
        <v>0.182803143979113</v>
      </c>
    </row>
    <row r="16">
      <c r="B16" t="s">
        <v>39</v>
      </c>
      <c r="C16" s="16" t="n">
        <v>0.242713013517384</v>
      </c>
      <c r="D16" s="16" t="n">
        <v>0.342255986204264</v>
      </c>
      <c r="E16" s="16" t="n">
        <v>0.14582677486019</v>
      </c>
      <c r="F16" s="16"/>
      <c r="G16" s="16" t="n">
        <v>0.138041238611964</v>
      </c>
      <c r="H16" s="16" t="n">
        <v>0.216942688446111</v>
      </c>
      <c r="I16" s="16" t="n">
        <v>0.308028674126977</v>
      </c>
      <c r="J16" s="16"/>
      <c r="K16" s="16" t="n">
        <v>0.225407004702095</v>
      </c>
      <c r="L16" s="16" t="n">
        <v>0.250658279037873</v>
      </c>
      <c r="M16" s="16" t="n">
        <v>0.326824261366715</v>
      </c>
      <c r="N16" s="16" t="n">
        <v>0.270154035072834</v>
      </c>
    </row>
    <row r="17">
      <c r="B17" t="s">
        <v>40</v>
      </c>
      <c r="C17" s="16" t="n">
        <v>0.0477881321258039</v>
      </c>
      <c r="D17" s="16" t="n">
        <v>0.0692471802694942</v>
      </c>
      <c r="E17" s="16" t="n">
        <v>0.0255366581650196</v>
      </c>
      <c r="F17" s="16"/>
      <c r="G17" s="16" t="n">
        <v>0.0175547840199568</v>
      </c>
      <c r="H17" s="16" t="n">
        <v>0.0386939916008281</v>
      </c>
      <c r="I17" s="16" t="n">
        <v>0.0681895079594803</v>
      </c>
      <c r="J17" s="16"/>
      <c r="K17" s="16" t="n">
        <v>0.0412619311744045</v>
      </c>
      <c r="L17" s="16" t="n">
        <v>0.036224543028993</v>
      </c>
      <c r="M17" s="16" t="n">
        <v>0.0893905551902972</v>
      </c>
      <c r="N17" s="16" t="n">
        <v>0.0660307726146245</v>
      </c>
    </row>
    <row r="18">
      <c r="C18" s="16"/>
      <c r="D18" s="16"/>
      <c r="E18" s="16"/>
      <c r="F18" s="16"/>
      <c r="G18" s="16"/>
      <c r="H18" s="16"/>
      <c r="I18" s="16"/>
      <c r="J18" s="16"/>
      <c r="K18" s="16"/>
      <c r="L18" s="16"/>
      <c r="M18" s="16"/>
      <c r="N18" s="16"/>
    </row>
    <row r="19">
      <c r="B19" s="7" t="s">
        <v>46</v>
      </c>
      <c r="C19" s="16"/>
      <c r="D19" s="16"/>
      <c r="E19" s="16"/>
      <c r="F19" s="16"/>
      <c r="G19" s="16"/>
      <c r="H19" s="16"/>
      <c r="I19" s="16"/>
      <c r="J19" s="16"/>
      <c r="K19" s="16"/>
      <c r="L19" s="16"/>
      <c r="M19" s="16"/>
      <c r="N19" s="16"/>
    </row>
    <row r="20">
      <c r="B20" s="26" t="s">
        <v>44</v>
      </c>
      <c r="C20" s="16"/>
      <c r="D20" s="16"/>
      <c r="E20" s="16"/>
      <c r="F20" s="16"/>
      <c r="G20" s="16"/>
      <c r="H20" s="16"/>
      <c r="I20" s="16"/>
      <c r="J20" s="16"/>
      <c r="K20" s="16"/>
      <c r="L20" s="16"/>
      <c r="M20" s="16"/>
      <c r="N20" s="16"/>
    </row>
    <row r="21">
      <c r="B21" t="s">
        <v>36</v>
      </c>
      <c r="C21" s="16" t="n">
        <v>0.229910556708623</v>
      </c>
      <c r="D21" s="16" t="n">
        <v>0.219811907531859</v>
      </c>
      <c r="E21" s="16" t="n">
        <v>0.235831950456204</v>
      </c>
      <c r="F21" s="16"/>
      <c r="G21" s="16" t="n">
        <v>0.313260261627275</v>
      </c>
      <c r="H21" s="16" t="n">
        <v>0.233378414718929</v>
      </c>
      <c r="I21" s="16" t="n">
        <v>0.193764618399532</v>
      </c>
      <c r="J21" s="16"/>
      <c r="K21" s="16" t="n">
        <v>0.256969422658172</v>
      </c>
      <c r="L21" s="16" t="n">
        <v>0.178507180088353</v>
      </c>
      <c r="M21" s="16" t="n">
        <v>0.146599729313295</v>
      </c>
      <c r="N21" s="16" t="n">
        <v>0.242097826732322</v>
      </c>
    </row>
    <row r="22">
      <c r="B22" t="s">
        <v>37</v>
      </c>
      <c r="C22" s="16" t="n">
        <v>0.305575190013498</v>
      </c>
      <c r="D22" s="16" t="n">
        <v>0.315379065074163</v>
      </c>
      <c r="E22" s="16" t="n">
        <v>0.298099251805164</v>
      </c>
      <c r="F22" s="16"/>
      <c r="G22" s="16" t="n">
        <v>0.307322018699912</v>
      </c>
      <c r="H22" s="16" t="n">
        <v>0.322217380652368</v>
      </c>
      <c r="I22" s="16" t="n">
        <v>0.289402742772844</v>
      </c>
      <c r="J22" s="16"/>
      <c r="K22" s="16" t="n">
        <v>0.320213898799254</v>
      </c>
      <c r="L22" s="16" t="n">
        <v>0.303385487365942</v>
      </c>
      <c r="M22" s="16" t="n">
        <v>0.253347504389673</v>
      </c>
      <c r="N22" s="16" t="n">
        <v>0.247633706284997</v>
      </c>
    </row>
    <row r="23">
      <c r="B23" t="s">
        <v>38</v>
      </c>
      <c r="C23" s="16" t="n">
        <v>0.16502049755842</v>
      </c>
      <c r="D23" s="16" t="n">
        <v>0.188765925352755</v>
      </c>
      <c r="E23" s="16" t="n">
        <v>0.141819399182596</v>
      </c>
      <c r="F23" s="16"/>
      <c r="G23" s="16" t="n">
        <v>0.116449898064674</v>
      </c>
      <c r="H23" s="16" t="n">
        <v>0.163937520102411</v>
      </c>
      <c r="I23" s="16" t="n">
        <v>0.185211413537415</v>
      </c>
      <c r="J23" s="16"/>
      <c r="K23" s="16" t="n">
        <v>0.171566834551288</v>
      </c>
      <c r="L23" s="16" t="n">
        <v>0.145861280965674</v>
      </c>
      <c r="M23" s="16" t="n">
        <v>0.159488074893301</v>
      </c>
      <c r="N23" s="16" t="n">
        <v>0.14537960374808</v>
      </c>
    </row>
    <row r="24">
      <c r="B24" t="s">
        <v>39</v>
      </c>
      <c r="C24" s="16" t="n">
        <v>0.248238956727342</v>
      </c>
      <c r="D24" s="16" t="n">
        <v>0.228060807478894</v>
      </c>
      <c r="E24" s="16" t="n">
        <v>0.269794665554745</v>
      </c>
      <c r="F24" s="16"/>
      <c r="G24" s="16" t="n">
        <v>0.219525137769602</v>
      </c>
      <c r="H24" s="16" t="n">
        <v>0.244410755507082</v>
      </c>
      <c r="I24" s="16" t="n">
        <v>0.263141185098502</v>
      </c>
      <c r="J24" s="16"/>
      <c r="K24" s="16" t="n">
        <v>0.218320491038916</v>
      </c>
      <c r="L24" s="16" t="n">
        <v>0.301399951801013</v>
      </c>
      <c r="M24" s="16" t="n">
        <v>0.303901904373713</v>
      </c>
      <c r="N24" s="16" t="n">
        <v>0.313042894159549</v>
      </c>
    </row>
    <row r="25">
      <c r="B25" t="s">
        <v>40</v>
      </c>
      <c r="C25" s="16" t="n">
        <v>0.0512547989921169</v>
      </c>
      <c r="D25" s="16" t="n">
        <v>0.0479822945623283</v>
      </c>
      <c r="E25" s="16" t="n">
        <v>0.0544547330012917</v>
      </c>
      <c r="F25" s="16"/>
      <c r="G25" s="16" t="n">
        <v>0.0434426838385374</v>
      </c>
      <c r="H25" s="16" t="n">
        <v>0.0360559290192104</v>
      </c>
      <c r="I25" s="16" t="n">
        <v>0.0684800401917071</v>
      </c>
      <c r="J25" s="16"/>
      <c r="K25" s="16" t="n">
        <v>0.0329293529523701</v>
      </c>
      <c r="L25" s="16" t="n">
        <v>0.0708460997790183</v>
      </c>
      <c r="M25" s="16" t="n">
        <v>0.136662787030018</v>
      </c>
      <c r="N25" s="16" t="n">
        <v>0.0518459690750521</v>
      </c>
    </row>
    <row r="26">
      <c r="C26" s="16"/>
      <c r="D26" s="16"/>
      <c r="E26" s="16"/>
      <c r="F26" s="16"/>
      <c r="G26" s="16"/>
      <c r="H26" s="16"/>
      <c r="I26" s="16"/>
      <c r="J26" s="16"/>
      <c r="K26" s="16"/>
      <c r="L26" s="16"/>
      <c r="M26" s="16"/>
      <c r="N26" s="16"/>
    </row>
    <row r="27">
      <c r="B27" s="7" t="s">
        <v>47</v>
      </c>
      <c r="C27" s="16"/>
      <c r="D27" s="16"/>
      <c r="E27" s="16"/>
      <c r="F27" s="16"/>
      <c r="G27" s="16"/>
      <c r="H27" s="16"/>
      <c r="I27" s="16"/>
      <c r="J27" s="16"/>
      <c r="K27" s="16"/>
      <c r="L27" s="16"/>
      <c r="M27" s="16"/>
      <c r="N27" s="16"/>
    </row>
    <row r="28">
      <c r="B28" s="26" t="s">
        <v>44</v>
      </c>
      <c r="C28" s="16"/>
      <c r="D28" s="16"/>
      <c r="E28" s="16"/>
      <c r="F28" s="16"/>
      <c r="G28" s="16"/>
      <c r="H28" s="16"/>
      <c r="I28" s="16"/>
      <c r="J28" s="16"/>
      <c r="K28" s="16"/>
      <c r="L28" s="16"/>
      <c r="M28" s="16"/>
      <c r="N28" s="16"/>
    </row>
    <row r="29">
      <c r="B29" t="s">
        <v>36</v>
      </c>
      <c r="C29" s="16" t="n">
        <v>0.192854543524742</v>
      </c>
      <c r="D29" s="16" t="n">
        <v>0.21542791076509</v>
      </c>
      <c r="E29" s="16" t="n">
        <v>0.16707235307241</v>
      </c>
      <c r="F29" s="16"/>
      <c r="G29" s="16" t="n">
        <v>0.278891517411328</v>
      </c>
      <c r="H29" s="16" t="n">
        <v>0.183617697486806</v>
      </c>
      <c r="I29" s="16" t="n">
        <v>0.167466652282567</v>
      </c>
      <c r="J29" s="16"/>
      <c r="K29" s="16" t="n">
        <v>0.209418533272921</v>
      </c>
      <c r="L29" s="16" t="n">
        <v>0.157091460055375</v>
      </c>
      <c r="M29" s="16" t="n">
        <v>0.128839231138093</v>
      </c>
      <c r="N29" s="16" t="n">
        <v>0.193458559607242</v>
      </c>
    </row>
    <row r="30">
      <c r="B30" t="s">
        <v>37</v>
      </c>
      <c r="C30" s="16" t="n">
        <v>0.230647759034403</v>
      </c>
      <c r="D30" s="16" t="n">
        <v>0.250059238998237</v>
      </c>
      <c r="E30" s="16" t="n">
        <v>0.209630260168536</v>
      </c>
      <c r="F30" s="16"/>
      <c r="G30" s="16" t="n">
        <v>0.214316444841656</v>
      </c>
      <c r="H30" s="16" t="n">
        <v>0.253656168595149</v>
      </c>
      <c r="I30" s="16" t="n">
        <v>0.215692834993355</v>
      </c>
      <c r="J30" s="16"/>
      <c r="K30" s="16" t="n">
        <v>0.250628542312341</v>
      </c>
      <c r="L30" s="16" t="n">
        <v>0.21966819409061</v>
      </c>
      <c r="M30" s="16" t="n">
        <v>0.186242968414156</v>
      </c>
      <c r="N30" s="16" t="n">
        <v>0.165642396462759</v>
      </c>
    </row>
    <row r="31">
      <c r="B31" t="s">
        <v>38</v>
      </c>
      <c r="C31" s="16" t="n">
        <v>0.138587924681654</v>
      </c>
      <c r="D31" s="16" t="n">
        <v>0.160264502268528</v>
      </c>
      <c r="E31" s="16" t="n">
        <v>0.120514054477387</v>
      </c>
      <c r="F31" s="16"/>
      <c r="G31" s="16" t="n">
        <v>0.13206829270781</v>
      </c>
      <c r="H31" s="16" t="n">
        <v>0.149530605492354</v>
      </c>
      <c r="I31" s="16" t="n">
        <v>0.130982745541941</v>
      </c>
      <c r="J31" s="16"/>
      <c r="K31" s="16" t="n">
        <v>0.13370117990909</v>
      </c>
      <c r="L31" s="16" t="n">
        <v>0.164264299244944</v>
      </c>
      <c r="M31" s="16" t="n">
        <v>0.108785195623199</v>
      </c>
      <c r="N31" s="16" t="n">
        <v>0.148251774855247</v>
      </c>
    </row>
    <row r="32">
      <c r="B32" t="s">
        <v>39</v>
      </c>
      <c r="C32" s="16" t="n">
        <v>0.302761962978283</v>
      </c>
      <c r="D32" s="16" t="n">
        <v>0.286004663596581</v>
      </c>
      <c r="E32" s="16" t="n">
        <v>0.321635931505217</v>
      </c>
      <c r="F32" s="16"/>
      <c r="G32" s="16" t="n">
        <v>0.248981448733639</v>
      </c>
      <c r="H32" s="16" t="n">
        <v>0.275843815970133</v>
      </c>
      <c r="I32" s="16" t="n">
        <v>0.349045492950259</v>
      </c>
      <c r="J32" s="16"/>
      <c r="K32" s="16" t="n">
        <v>0.299762590614538</v>
      </c>
      <c r="L32" s="16" t="n">
        <v>0.299882560170086</v>
      </c>
      <c r="M32" s="16" t="n">
        <v>0.33753318006953</v>
      </c>
      <c r="N32" s="16" t="n">
        <v>0.302839066928704</v>
      </c>
    </row>
    <row r="33">
      <c r="B33" t="s">
        <v>40</v>
      </c>
      <c r="C33" s="16" t="n">
        <v>0.135147809780918</v>
      </c>
      <c r="D33" s="16" t="n">
        <v>0.0882436843715652</v>
      </c>
      <c r="E33" s="16" t="n">
        <v>0.18114740077645</v>
      </c>
      <c r="F33" s="16"/>
      <c r="G33" s="16" t="n">
        <v>0.125742296305567</v>
      </c>
      <c r="H33" s="16" t="n">
        <v>0.137351712455558</v>
      </c>
      <c r="I33" s="16" t="n">
        <v>0.136812274231878</v>
      </c>
      <c r="J33" s="16"/>
      <c r="K33" s="16" t="n">
        <v>0.10648915389111</v>
      </c>
      <c r="L33" s="16" t="n">
        <v>0.159093486438984</v>
      </c>
      <c r="M33" s="16" t="n">
        <v>0.238599424755022</v>
      </c>
      <c r="N33" s="16" t="n">
        <v>0.189808202146047</v>
      </c>
    </row>
    <row r="34">
      <c r="C34" s="16"/>
      <c r="D34" s="16"/>
      <c r="E34" s="16"/>
      <c r="F34" s="16"/>
      <c r="G34" s="16"/>
      <c r="H34" s="16"/>
      <c r="I34" s="16"/>
      <c r="J34" s="16"/>
      <c r="K34" s="16"/>
      <c r="L34" s="16"/>
      <c r="M34" s="16"/>
      <c r="N34" s="16"/>
    </row>
    <row r="35">
      <c r="B35" s="7" t="s">
        <v>48</v>
      </c>
      <c r="C35" s="16"/>
      <c r="D35" s="16"/>
      <c r="E35" s="16"/>
      <c r="F35" s="16"/>
      <c r="G35" s="16"/>
      <c r="H35" s="16"/>
      <c r="I35" s="16"/>
      <c r="J35" s="16"/>
      <c r="K35" s="16"/>
      <c r="L35" s="16"/>
      <c r="M35" s="16"/>
      <c r="N35" s="16"/>
    </row>
    <row r="36">
      <c r="B36" s="26" t="s">
        <v>44</v>
      </c>
      <c r="C36" s="16"/>
      <c r="D36" s="16"/>
      <c r="E36" s="16"/>
      <c r="F36" s="16"/>
      <c r="G36" s="16"/>
      <c r="H36" s="16"/>
      <c r="I36" s="16"/>
      <c r="J36" s="16"/>
      <c r="K36" s="16"/>
      <c r="L36" s="16"/>
      <c r="M36" s="16"/>
      <c r="N36" s="16"/>
    </row>
    <row r="37">
      <c r="B37" t="s">
        <v>36</v>
      </c>
      <c r="C37" s="16" t="n">
        <v>0.18891216118258</v>
      </c>
      <c r="D37" s="16" t="n">
        <v>0.22336298282833</v>
      </c>
      <c r="E37" s="16" t="n">
        <v>0.153334147130426</v>
      </c>
      <c r="F37" s="16"/>
      <c r="G37" s="16" t="n">
        <v>0.227094649477791</v>
      </c>
      <c r="H37" s="16" t="n">
        <v>0.182962448499918</v>
      </c>
      <c r="I37" s="16" t="n">
        <v>0.179366759593969</v>
      </c>
      <c r="J37" s="16"/>
      <c r="K37" s="16" t="n">
        <v>0.194917152802357</v>
      </c>
      <c r="L37" s="16" t="n">
        <v>0.164365094312346</v>
      </c>
      <c r="M37" s="16" t="n">
        <v>0.221980256004653</v>
      </c>
      <c r="N37" s="16" t="n">
        <v>0.160522125759537</v>
      </c>
    </row>
    <row r="38">
      <c r="B38" t="s">
        <v>37</v>
      </c>
      <c r="C38" s="16" t="n">
        <v>0.214242999177779</v>
      </c>
      <c r="D38" s="16" t="n">
        <v>0.242772978725004</v>
      </c>
      <c r="E38" s="16" t="n">
        <v>0.185474828456529</v>
      </c>
      <c r="F38" s="16"/>
      <c r="G38" s="16" t="n">
        <v>0.280706712147959</v>
      </c>
      <c r="H38" s="16" t="n">
        <v>0.234934086117762</v>
      </c>
      <c r="I38" s="16" t="n">
        <v>0.168743266690914</v>
      </c>
      <c r="J38" s="16"/>
      <c r="K38" s="16" t="n">
        <v>0.215697283816457</v>
      </c>
      <c r="L38" s="16" t="n">
        <v>0.214320648134235</v>
      </c>
      <c r="M38" s="16" t="n">
        <v>0.206603757554495</v>
      </c>
      <c r="N38" s="16" t="n">
        <v>0.222695766667928</v>
      </c>
    </row>
    <row r="39">
      <c r="B39" t="s">
        <v>38</v>
      </c>
      <c r="C39" s="16" t="n">
        <v>0.171972867231023</v>
      </c>
      <c r="D39" s="16" t="n">
        <v>0.180585382548208</v>
      </c>
      <c r="E39" s="16" t="n">
        <v>0.165071895230278</v>
      </c>
      <c r="F39" s="16"/>
      <c r="G39" s="16" t="n">
        <v>0.176309600874412</v>
      </c>
      <c r="H39" s="16" t="n">
        <v>0.169605183727049</v>
      </c>
      <c r="I39" s="16" t="n">
        <v>0.172462731968552</v>
      </c>
      <c r="J39" s="16"/>
      <c r="K39" s="16" t="n">
        <v>0.154125569868847</v>
      </c>
      <c r="L39" s="16" t="n">
        <v>0.181735897991439</v>
      </c>
      <c r="M39" s="16" t="n">
        <v>0.229526213922452</v>
      </c>
      <c r="N39" s="16" t="n">
        <v>0.191350930389231</v>
      </c>
    </row>
    <row r="40">
      <c r="B40" t="s">
        <v>39</v>
      </c>
      <c r="C40" s="16" t="n">
        <v>0.334284899817814</v>
      </c>
      <c r="D40" s="16" t="n">
        <v>0.28040403084452</v>
      </c>
      <c r="E40" s="16" t="n">
        <v>0.388428508668968</v>
      </c>
      <c r="F40" s="16"/>
      <c r="G40" s="16" t="n">
        <v>0.236822830193563</v>
      </c>
      <c r="H40" s="16" t="n">
        <v>0.346177480896365</v>
      </c>
      <c r="I40" s="16" t="n">
        <v>0.361714560462594</v>
      </c>
      <c r="J40" s="16"/>
      <c r="K40" s="16" t="n">
        <v>0.335579396789551</v>
      </c>
      <c r="L40" s="16" t="n">
        <v>0.373608664788662</v>
      </c>
      <c r="M40" s="16" t="n">
        <v>0.25902680697205</v>
      </c>
      <c r="N40" s="16" t="n">
        <v>0.336095159178635</v>
      </c>
    </row>
    <row r="41">
      <c r="B41" t="s">
        <v>40</v>
      </c>
      <c r="C41" s="16" t="n">
        <v>0.0905870725908044</v>
      </c>
      <c r="D41" s="16" t="n">
        <v>0.0728746250539363</v>
      </c>
      <c r="E41" s="16" t="n">
        <v>0.107690620513799</v>
      </c>
      <c r="F41" s="16"/>
      <c r="G41" s="16" t="n">
        <v>0.0790662073062754</v>
      </c>
      <c r="H41" s="16" t="n">
        <v>0.0663208007589065</v>
      </c>
      <c r="I41" s="16" t="n">
        <v>0.117712681283971</v>
      </c>
      <c r="J41" s="16"/>
      <c r="K41" s="16" t="n">
        <v>0.0996805967227885</v>
      </c>
      <c r="L41" s="16" t="n">
        <v>0.0659696947733179</v>
      </c>
      <c r="M41" s="16" t="n">
        <v>0.0828629655463491</v>
      </c>
      <c r="N41" s="16" t="n">
        <v>0.0893360180046683</v>
      </c>
    </row>
    <row r="42">
      <c r="C42" s="16"/>
      <c r="D42" s="16"/>
      <c r="E42" s="16"/>
      <c r="F42" s="16"/>
      <c r="G42" s="16"/>
      <c r="H42" s="16"/>
      <c r="I42" s="16"/>
      <c r="J42" s="16"/>
      <c r="K42" s="16"/>
      <c r="L42" s="16"/>
      <c r="M42" s="16"/>
      <c r="N42" s="16"/>
    </row>
    <row r="43">
      <c r="B43" s="7" t="s">
        <v>49</v>
      </c>
      <c r="C43" s="16"/>
      <c r="D43" s="16"/>
      <c r="E43" s="16"/>
      <c r="F43" s="16"/>
      <c r="G43" s="16"/>
      <c r="H43" s="16"/>
      <c r="I43" s="16"/>
      <c r="J43" s="16"/>
      <c r="K43" s="16"/>
      <c r="L43" s="16"/>
      <c r="M43" s="16"/>
      <c r="N43" s="16"/>
    </row>
    <row r="44">
      <c r="B44" s="26" t="s">
        <v>44</v>
      </c>
      <c r="C44" s="16"/>
      <c r="D44" s="16"/>
      <c r="E44" s="16"/>
      <c r="F44" s="16"/>
      <c r="G44" s="16"/>
      <c r="H44" s="16"/>
      <c r="I44" s="16"/>
      <c r="J44" s="16"/>
      <c r="K44" s="16"/>
      <c r="L44" s="16"/>
      <c r="M44" s="16"/>
      <c r="N44" s="16"/>
    </row>
    <row r="45">
      <c r="B45" t="s">
        <v>36</v>
      </c>
      <c r="C45" s="16" t="n">
        <v>0.184472650680179</v>
      </c>
      <c r="D45" s="16" t="n">
        <v>0.113012480702138</v>
      </c>
      <c r="E45" s="16" t="n">
        <v>0.258664931592861</v>
      </c>
      <c r="F45" s="16"/>
      <c r="G45" s="16" t="n">
        <v>0.268320753501276</v>
      </c>
      <c r="H45" s="16" t="n">
        <v>0.19680155449698</v>
      </c>
      <c r="I45" s="16" t="n">
        <v>0.139886279539263</v>
      </c>
      <c r="J45" s="16"/>
      <c r="K45" s="16" t="n">
        <v>0.207985732503832</v>
      </c>
      <c r="L45" s="16" t="n">
        <v>0.136977454639438</v>
      </c>
      <c r="M45" s="16" t="n">
        <v>0.0935142766794563</v>
      </c>
      <c r="N45" s="16" t="n">
        <v>0.222282668075504</v>
      </c>
    </row>
    <row r="46">
      <c r="B46" t="s">
        <v>37</v>
      </c>
      <c r="C46" s="16" t="n">
        <v>0.20937119035359</v>
      </c>
      <c r="D46" s="16" t="n">
        <v>0.149320241058947</v>
      </c>
      <c r="E46" s="16" t="n">
        <v>0.270116744799784</v>
      </c>
      <c r="F46" s="16"/>
      <c r="G46" s="16" t="n">
        <v>0.234832296458351</v>
      </c>
      <c r="H46" s="16" t="n">
        <v>0.209414147558782</v>
      </c>
      <c r="I46" s="16" t="n">
        <v>0.199275129476495</v>
      </c>
      <c r="J46" s="16"/>
      <c r="K46" s="16" t="n">
        <v>0.236816571995272</v>
      </c>
      <c r="L46" s="16" t="n">
        <v>0.173343171264263</v>
      </c>
      <c r="M46" s="16" t="n">
        <v>0.0961076561455732</v>
      </c>
      <c r="N46" s="16" t="n">
        <v>0.213560790541618</v>
      </c>
    </row>
    <row r="47">
      <c r="B47" t="s">
        <v>38</v>
      </c>
      <c r="C47" s="16" t="n">
        <v>0.137329644797315</v>
      </c>
      <c r="D47" s="16" t="n">
        <v>0.136400624548012</v>
      </c>
      <c r="E47" s="16" t="n">
        <v>0.134902337197179</v>
      </c>
      <c r="F47" s="16"/>
      <c r="G47" s="16" t="n">
        <v>0.132853150062249</v>
      </c>
      <c r="H47" s="16" t="n">
        <v>0.141392536234188</v>
      </c>
      <c r="I47" s="16" t="n">
        <v>0.135317898370363</v>
      </c>
      <c r="J47" s="16"/>
      <c r="K47" s="16" t="n">
        <v>0.141775973375089</v>
      </c>
      <c r="L47" s="16" t="n">
        <v>0.151120457513958</v>
      </c>
      <c r="M47" s="16" t="n">
        <v>0.11203116698345</v>
      </c>
      <c r="N47" s="16" t="n">
        <v>0.102417769686592</v>
      </c>
    </row>
    <row r="48">
      <c r="B48" t="s">
        <v>39</v>
      </c>
      <c r="C48" s="16" t="n">
        <v>0.328806995737918</v>
      </c>
      <c r="D48" s="16" t="n">
        <v>0.404495029124632</v>
      </c>
      <c r="E48" s="16" t="n">
        <v>0.253239555219415</v>
      </c>
      <c r="F48" s="16"/>
      <c r="G48" s="16" t="n">
        <v>0.268420425628669</v>
      </c>
      <c r="H48" s="16" t="n">
        <v>0.333671783772847</v>
      </c>
      <c r="I48" s="16" t="n">
        <v>0.348131427181299</v>
      </c>
      <c r="J48" s="16"/>
      <c r="K48" s="16" t="n">
        <v>0.300640116166979</v>
      </c>
      <c r="L48" s="16" t="n">
        <v>0.408295142188699</v>
      </c>
      <c r="M48" s="16" t="n">
        <v>0.407507471552548</v>
      </c>
      <c r="N48" s="16" t="n">
        <v>0.288713568391208</v>
      </c>
    </row>
    <row r="49">
      <c r="B49" t="s">
        <v>40</v>
      </c>
      <c r="C49" s="16" t="n">
        <v>0.140019518430999</v>
      </c>
      <c r="D49" s="16" t="n">
        <v>0.196771624566272</v>
      </c>
      <c r="E49" s="16" t="n">
        <v>0.0830764311907608</v>
      </c>
      <c r="F49" s="16"/>
      <c r="G49" s="16" t="n">
        <v>0.0955733743494551</v>
      </c>
      <c r="H49" s="16" t="n">
        <v>0.118719977937204</v>
      </c>
      <c r="I49" s="16" t="n">
        <v>0.177389265432579</v>
      </c>
      <c r="J49" s="16"/>
      <c r="K49" s="16" t="n">
        <v>0.112781605958829</v>
      </c>
      <c r="L49" s="16" t="n">
        <v>0.130263774393641</v>
      </c>
      <c r="M49" s="16" t="n">
        <v>0.290839428638973</v>
      </c>
      <c r="N49" s="16" t="n">
        <v>0.173025203305078</v>
      </c>
    </row>
    <row r="50">
      <c r="C50" s="16"/>
      <c r="D50" s="16"/>
      <c r="E50" s="16"/>
      <c r="F50" s="16"/>
      <c r="G50" s="16"/>
      <c r="H50" s="16"/>
      <c r="I50" s="16"/>
      <c r="J50" s="16"/>
      <c r="K50" s="16"/>
      <c r="L50" s="16"/>
      <c r="M50" s="16"/>
      <c r="N50" s="16"/>
    </row>
    <row r="51">
      <c r="B51" s="7" t="s">
        <v>77</v>
      </c>
      <c r="C51" s="16"/>
      <c r="D51" s="16"/>
      <c r="E51" s="16"/>
      <c r="F51" s="16"/>
      <c r="G51" s="16"/>
      <c r="H51" s="16"/>
      <c r="I51" s="16"/>
      <c r="J51" s="16"/>
      <c r="K51" s="16"/>
      <c r="L51" s="16"/>
      <c r="M51" s="16"/>
      <c r="N51" s="16"/>
    </row>
    <row r="52">
      <c r="B52" s="26" t="s">
        <v>44</v>
      </c>
      <c r="C52" s="16"/>
      <c r="D52" s="16"/>
      <c r="E52" s="16"/>
      <c r="F52" s="16"/>
      <c r="G52" s="16"/>
      <c r="H52" s="16"/>
      <c r="I52" s="16"/>
      <c r="J52" s="16"/>
      <c r="K52" s="16"/>
      <c r="L52" s="16"/>
      <c r="M52" s="16"/>
      <c r="N52" s="16"/>
    </row>
    <row r="53">
      <c r="B53" t="s">
        <v>50</v>
      </c>
      <c r="C53" s="16" t="n">
        <v>0.349557951803974</v>
      </c>
      <c r="D53" s="16" t="n">
        <v>0.346735805543624</v>
      </c>
      <c r="E53" s="16" t="n">
        <v>0.348029797548299</v>
      </c>
      <c r="F53" s="16"/>
      <c r="G53" s="16" t="n">
        <v>0.292966903620492</v>
      </c>
      <c r="H53" s="16" t="n">
        <v>0.377568961432594</v>
      </c>
      <c r="I53" s="16" t="n">
        <v>0.345849972006686</v>
      </c>
      <c r="J53" s="16"/>
      <c r="K53" s="16" t="n">
        <v>0.386730851191784</v>
      </c>
      <c r="L53" s="16" t="n">
        <v>0.251193331289665</v>
      </c>
      <c r="M53" s="16" t="n">
        <v>0.298356890052837</v>
      </c>
      <c r="N53" s="16" t="n">
        <v>0.346834935584</v>
      </c>
    </row>
    <row r="54">
      <c r="B54" t="s">
        <v>51</v>
      </c>
      <c r="C54" s="16" t="n">
        <v>0.341930983698017</v>
      </c>
      <c r="D54" s="16" t="n">
        <v>0.457539065272663</v>
      </c>
      <c r="E54" s="16" t="n">
        <v>0.225692299111255</v>
      </c>
      <c r="F54" s="16"/>
      <c r="G54" s="16" t="n">
        <v>0.304614485224152</v>
      </c>
      <c r="H54" s="16" t="n">
        <v>0.32786851915708</v>
      </c>
      <c r="I54" s="16" t="n">
        <v>0.369752033435945</v>
      </c>
      <c r="J54" s="16"/>
      <c r="K54" s="16" t="n">
        <v>0.292317927393214</v>
      </c>
      <c r="L54" s="16" t="n">
        <v>0.418577210412035</v>
      </c>
      <c r="M54" s="16" t="n">
        <v>0.535090871272082</v>
      </c>
      <c r="N54" s="16" t="n">
        <v>0.315782857856911</v>
      </c>
    </row>
    <row r="55">
      <c r="B55" t="s">
        <v>52</v>
      </c>
      <c r="C55" s="16" t="n">
        <v>0.324976406277872</v>
      </c>
      <c r="D55" s="16" t="n">
        <v>0.220636072954593</v>
      </c>
      <c r="E55" s="16" t="n">
        <v>0.428448405624968</v>
      </c>
      <c r="F55" s="16"/>
      <c r="G55" s="16" t="n">
        <v>0.266892280007517</v>
      </c>
      <c r="H55" s="16" t="n">
        <v>0.340016743837606</v>
      </c>
      <c r="I55" s="16" t="n">
        <v>0.333924974606835</v>
      </c>
      <c r="J55" s="16"/>
      <c r="K55" s="16" t="n">
        <v>0.309408492625745</v>
      </c>
      <c r="L55" s="16" t="n">
        <v>0.322977692176541</v>
      </c>
      <c r="M55" s="16" t="n">
        <v>0.39672539416119</v>
      </c>
      <c r="N55" s="16" t="n">
        <v>0.378807603284484</v>
      </c>
    </row>
    <row r="56">
      <c r="B56" t="s">
        <v>53</v>
      </c>
      <c r="C56" s="16" t="n">
        <v>0.321303863851048</v>
      </c>
      <c r="D56" s="16" t="n">
        <v>0.235065669404627</v>
      </c>
      <c r="E56" s="16" t="n">
        <v>0.404599835003056</v>
      </c>
      <c r="F56" s="16"/>
      <c r="G56" s="16" t="n">
        <v>0.243029900326187</v>
      </c>
      <c r="H56" s="16" t="n">
        <v>0.32014499691694</v>
      </c>
      <c r="I56" s="16" t="n">
        <v>0.353296996797061</v>
      </c>
      <c r="J56" s="16"/>
      <c r="K56" s="16" t="n">
        <v>0.345168487307417</v>
      </c>
      <c r="L56" s="16" t="n">
        <v>0.280778527339143</v>
      </c>
      <c r="M56" s="16" t="n">
        <v>0.231570982212299</v>
      </c>
      <c r="N56" s="16" t="n">
        <v>0.336878706080361</v>
      </c>
    </row>
    <row r="57">
      <c r="B57" t="s">
        <v>54</v>
      </c>
      <c r="C57" s="16" t="n">
        <v>0.246841266752392</v>
      </c>
      <c r="D57" s="16" t="n">
        <v>0.187953851618054</v>
      </c>
      <c r="E57" s="16" t="n">
        <v>0.300627897408285</v>
      </c>
      <c r="F57" s="16"/>
      <c r="G57" s="16" t="n">
        <v>0.209498082028872</v>
      </c>
      <c r="H57" s="16" t="n">
        <v>0.268309723375423</v>
      </c>
      <c r="I57" s="16" t="n">
        <v>0.241617818584024</v>
      </c>
      <c r="J57" s="16"/>
      <c r="K57" s="16" t="n">
        <v>0.284081499862076</v>
      </c>
      <c r="L57" s="16" t="n">
        <v>0.175667975683128</v>
      </c>
      <c r="M57" s="16" t="n">
        <v>0.131831831557162</v>
      </c>
      <c r="N57" s="16" t="n">
        <v>0.250593465441601</v>
      </c>
    </row>
    <row r="58">
      <c r="B58" t="s">
        <v>55</v>
      </c>
      <c r="C58" s="16" t="n">
        <v>0.241609757919662</v>
      </c>
      <c r="D58" s="16" t="n">
        <v>0.277459652936936</v>
      </c>
      <c r="E58" s="16" t="n">
        <v>0.205770453281813</v>
      </c>
      <c r="F58" s="16"/>
      <c r="G58" s="16" t="n">
        <v>0.216776988407947</v>
      </c>
      <c r="H58" s="16" t="n">
        <v>0.255012658988687</v>
      </c>
      <c r="I58" s="16" t="n">
        <v>0.238948734198696</v>
      </c>
      <c r="J58" s="16"/>
      <c r="K58" s="16" t="n">
        <v>0.216571585896886</v>
      </c>
      <c r="L58" s="16" t="n">
        <v>0.315394092846387</v>
      </c>
      <c r="M58" s="16" t="n">
        <v>0.249467023097086</v>
      </c>
      <c r="N58" s="16" t="n">
        <v>0.278399922610323</v>
      </c>
    </row>
    <row r="59">
      <c r="B59" t="s">
        <v>56</v>
      </c>
      <c r="C59" s="16" t="n">
        <v>0.241316437088709</v>
      </c>
      <c r="D59" s="16" t="n">
        <v>0.219425158975796</v>
      </c>
      <c r="E59" s="16" t="n">
        <v>0.260534994161221</v>
      </c>
      <c r="F59" s="16"/>
      <c r="G59" s="16" t="n">
        <v>0.230367788348884</v>
      </c>
      <c r="H59" s="16" t="n">
        <v>0.274419380908668</v>
      </c>
      <c r="I59" s="16" t="n">
        <v>0.214844458116761</v>
      </c>
      <c r="J59" s="16"/>
      <c r="K59" s="16" t="n">
        <v>0.251321270515353</v>
      </c>
      <c r="L59" s="16" t="n">
        <v>0.230822061033039</v>
      </c>
      <c r="M59" s="16" t="n">
        <v>0.229303543313723</v>
      </c>
      <c r="N59" s="16" t="n">
        <v>0.207852283523991</v>
      </c>
    </row>
    <row r="60">
      <c r="B60" t="s">
        <v>57</v>
      </c>
      <c r="C60" s="16" t="n">
        <v>0.240181658925547</v>
      </c>
      <c r="D60" s="16" t="n">
        <v>0.205654350396683</v>
      </c>
      <c r="E60" s="16" t="n">
        <v>0.271654403392811</v>
      </c>
      <c r="F60" s="16"/>
      <c r="G60" s="16" t="n">
        <v>0.243299244678591</v>
      </c>
      <c r="H60" s="16" t="n">
        <v>0.260745972220311</v>
      </c>
      <c r="I60" s="16" t="n">
        <v>0.219818999268755</v>
      </c>
      <c r="J60" s="16"/>
      <c r="K60" s="16" t="n">
        <v>0.265469163615717</v>
      </c>
      <c r="L60" s="16" t="n">
        <v>0.235569016297409</v>
      </c>
      <c r="M60" s="16" t="n">
        <v>0.152850490184861</v>
      </c>
      <c r="N60" s="16" t="n">
        <v>0.167317128817515</v>
      </c>
    </row>
    <row r="61">
      <c r="B61" t="s">
        <v>58</v>
      </c>
      <c r="C61" s="16" t="n">
        <v>0.233916660037031</v>
      </c>
      <c r="D61" s="16" t="n">
        <v>0.157217988355624</v>
      </c>
      <c r="E61" s="16" t="n">
        <v>0.30960082092031</v>
      </c>
      <c r="F61" s="16"/>
      <c r="G61" s="16" t="n">
        <v>0.184321691724066</v>
      </c>
      <c r="H61" s="16" t="n">
        <v>0.219904587172571</v>
      </c>
      <c r="I61" s="16" t="n">
        <v>0.266540323629471</v>
      </c>
      <c r="J61" s="16"/>
      <c r="K61" s="16" t="n">
        <v>0.260267021797311</v>
      </c>
      <c r="L61" s="16" t="n">
        <v>0.162700419626453</v>
      </c>
      <c r="M61" s="16" t="n">
        <v>0.223141189058573</v>
      </c>
      <c r="N61" s="16" t="n">
        <v>0.202920667251059</v>
      </c>
    </row>
    <row r="62">
      <c r="B62" t="s">
        <v>59</v>
      </c>
      <c r="C62" s="16" t="n">
        <v>0.21903620496696</v>
      </c>
      <c r="D62" s="16" t="n">
        <v>0.297299001493302</v>
      </c>
      <c r="E62" s="16" t="n">
        <v>0.14328537994422</v>
      </c>
      <c r="F62" s="16"/>
      <c r="G62" s="16" t="n">
        <v>0.179096465690748</v>
      </c>
      <c r="H62" s="16" t="n">
        <v>0.237054787288122</v>
      </c>
      <c r="I62" s="16" t="n">
        <v>0.218047768248212</v>
      </c>
      <c r="J62" s="16"/>
      <c r="K62" s="16" t="n">
        <v>0.234040635554899</v>
      </c>
      <c r="L62" s="16" t="n">
        <v>0.196012017128931</v>
      </c>
      <c r="M62" s="16" t="n">
        <v>0.205475234179221</v>
      </c>
      <c r="N62" s="16" t="n">
        <v>0.164790770631782</v>
      </c>
    </row>
    <row r="63">
      <c r="B63" t="s">
        <v>60</v>
      </c>
      <c r="C63" s="16" t="n">
        <v>0.188514506422941</v>
      </c>
      <c r="D63" s="16" t="n">
        <v>0.22330929895348</v>
      </c>
      <c r="E63" s="16" t="n">
        <v>0.153639793603938</v>
      </c>
      <c r="F63" s="16"/>
      <c r="G63" s="16" t="n">
        <v>0.147484434230424</v>
      </c>
      <c r="H63" s="16" t="n">
        <v>0.168970943717235</v>
      </c>
      <c r="I63" s="16" t="n">
        <v>0.222901427673905</v>
      </c>
      <c r="J63" s="16"/>
      <c r="K63" s="16" t="n">
        <v>0.16093213566072</v>
      </c>
      <c r="L63" s="16" t="n">
        <v>0.228104489830291</v>
      </c>
      <c r="M63" s="16" t="n">
        <v>0.274113159515463</v>
      </c>
      <c r="N63" s="16" t="n">
        <v>0.21315059910171</v>
      </c>
    </row>
    <row r="64">
      <c r="B64" t="s">
        <v>61</v>
      </c>
      <c r="C64" s="16" t="n">
        <v>0.182881555293024</v>
      </c>
      <c r="D64" s="16" t="n">
        <v>0.148867303908728</v>
      </c>
      <c r="E64" s="16" t="n">
        <v>0.213154051251869</v>
      </c>
      <c r="F64" s="16"/>
      <c r="G64" s="16" t="n">
        <v>0.172209020827209</v>
      </c>
      <c r="H64" s="16" t="n">
        <v>0.192581623671434</v>
      </c>
      <c r="I64" s="16" t="n">
        <v>0.178072627122352</v>
      </c>
      <c r="J64" s="16"/>
      <c r="K64" s="16" t="n">
        <v>0.148242951454949</v>
      </c>
      <c r="L64" s="16" t="n">
        <v>0.249079589749423</v>
      </c>
      <c r="M64" s="16" t="n">
        <v>0.249479563240513</v>
      </c>
      <c r="N64" s="16" t="n">
        <v>0.235137363210747</v>
      </c>
    </row>
    <row r="65">
      <c r="B65" t="s">
        <v>62</v>
      </c>
      <c r="C65" s="16" t="n">
        <v>0.176319358295565</v>
      </c>
      <c r="D65" s="16" t="n">
        <v>0.226391754576246</v>
      </c>
      <c r="E65" s="16" t="n">
        <v>0.127072853145977</v>
      </c>
      <c r="F65" s="16"/>
      <c r="G65" s="16" t="n">
        <v>0.193284707704975</v>
      </c>
      <c r="H65" s="16" t="n">
        <v>0.177018915310054</v>
      </c>
      <c r="I65" s="16" t="n">
        <v>0.168967928036629</v>
      </c>
      <c r="J65" s="16"/>
      <c r="K65" s="16" t="n">
        <v>0.17831613658584</v>
      </c>
      <c r="L65" s="16" t="n">
        <v>0.190085675660015</v>
      </c>
      <c r="M65" s="16" t="n">
        <v>0.162493566138713</v>
      </c>
      <c r="N65" s="16" t="n">
        <v>0.146450667347857</v>
      </c>
    </row>
    <row r="66">
      <c r="B66" t="s">
        <v>63</v>
      </c>
      <c r="C66" s="16" t="n">
        <v>0.171764540259358</v>
      </c>
      <c r="D66" s="16" t="n">
        <v>0.248830124107073</v>
      </c>
      <c r="E66" s="16" t="n">
        <v>0.0933457115834137</v>
      </c>
      <c r="F66" s="16"/>
      <c r="G66" s="16" t="n">
        <v>0.0980984622617218</v>
      </c>
      <c r="H66" s="16" t="n">
        <v>0.168125742952128</v>
      </c>
      <c r="I66" s="16" t="n">
        <v>0.204244869250197</v>
      </c>
      <c r="J66" s="16"/>
      <c r="K66" s="16" t="n">
        <v>0.163589988855837</v>
      </c>
      <c r="L66" s="16" t="n">
        <v>0.167687954799775</v>
      </c>
      <c r="M66" s="16" t="n">
        <v>0.204888315419535</v>
      </c>
      <c r="N66" s="16" t="n">
        <v>0.209623487960879</v>
      </c>
    </row>
    <row r="67">
      <c r="B67" t="s">
        <v>64</v>
      </c>
      <c r="C67" s="16" t="n">
        <v>0.169658843784372</v>
      </c>
      <c r="D67" s="16" t="n">
        <v>0.127392241356484</v>
      </c>
      <c r="E67" s="16" t="n">
        <v>0.204831479219991</v>
      </c>
      <c r="F67" s="16"/>
      <c r="G67" s="16" t="n">
        <v>0.17296646759222</v>
      </c>
      <c r="H67" s="16" t="n">
        <v>0.189876696039206</v>
      </c>
      <c r="I67" s="16" t="n">
        <v>0.149543445627237</v>
      </c>
      <c r="J67" s="16"/>
      <c r="K67" s="16" t="n">
        <v>0.200260034783316</v>
      </c>
      <c r="L67" s="16" t="n">
        <v>0.121282308355054</v>
      </c>
      <c r="M67" s="16" t="n">
        <v>0.093184608760116</v>
      </c>
      <c r="N67" s="16" t="n">
        <v>0.126686054171782</v>
      </c>
    </row>
    <row r="68">
      <c r="B68" t="s">
        <v>65</v>
      </c>
      <c r="C68" s="16" t="n">
        <v>0.164303840505804</v>
      </c>
      <c r="D68" s="16" t="n">
        <v>0.143853074205199</v>
      </c>
      <c r="E68" s="16" t="n">
        <v>0.182327064471502</v>
      </c>
      <c r="F68" s="16"/>
      <c r="G68" s="16" t="n">
        <v>0.089373468963531</v>
      </c>
      <c r="H68" s="16" t="n">
        <v>0.165265179290265</v>
      </c>
      <c r="I68" s="16" t="n">
        <v>0.193003926684945</v>
      </c>
      <c r="J68" s="16"/>
      <c r="K68" s="16" t="n">
        <v>0.190142835734351</v>
      </c>
      <c r="L68" s="16" t="n">
        <v>0.111504356861333</v>
      </c>
      <c r="M68" s="16" t="n">
        <v>0.100419552010256</v>
      </c>
      <c r="N68" s="16" t="n">
        <v>0.175349279811678</v>
      </c>
    </row>
    <row r="69">
      <c r="B69" t="s">
        <v>66</v>
      </c>
      <c r="C69" s="16" t="n">
        <v>0.163296935232115</v>
      </c>
      <c r="D69" s="16" t="n">
        <v>0.127560592705639</v>
      </c>
      <c r="E69" s="16" t="n">
        <v>0.19971601747804</v>
      </c>
      <c r="F69" s="16"/>
      <c r="G69" s="16" t="n">
        <v>0.142022664023716</v>
      </c>
      <c r="H69" s="16" t="n">
        <v>0.164710135158622</v>
      </c>
      <c r="I69" s="16" t="n">
        <v>0.170384678854588</v>
      </c>
      <c r="J69" s="16"/>
      <c r="K69" s="16" t="n">
        <v>0.173308728963524</v>
      </c>
      <c r="L69" s="16" t="n">
        <v>0.161601648740418</v>
      </c>
      <c r="M69" s="16" t="n">
        <v>0.109607968583055</v>
      </c>
      <c r="N69" s="16" t="n">
        <v>0.164720727957157</v>
      </c>
    </row>
    <row r="70">
      <c r="B70" t="s">
        <v>67</v>
      </c>
      <c r="C70" s="16" t="n">
        <v>0.156569350291648</v>
      </c>
      <c r="D70" s="16" t="n">
        <v>0.152433133029072</v>
      </c>
      <c r="E70" s="16" t="n">
        <v>0.15849936697517</v>
      </c>
      <c r="F70" s="16"/>
      <c r="G70" s="16" t="n">
        <v>0.0932129170620988</v>
      </c>
      <c r="H70" s="16" t="n">
        <v>0.163255575566557</v>
      </c>
      <c r="I70" s="16" t="n">
        <v>0.175372241426939</v>
      </c>
      <c r="J70" s="16"/>
      <c r="K70" s="16" t="n">
        <v>0.167061986875832</v>
      </c>
      <c r="L70" s="16" t="n">
        <v>0.153339554886061</v>
      </c>
      <c r="M70" s="16" t="n">
        <v>0.0908635410391599</v>
      </c>
      <c r="N70" s="16" t="n">
        <v>0.171778222382871</v>
      </c>
    </row>
    <row r="71">
      <c r="B71" t="s">
        <v>68</v>
      </c>
      <c r="C71" s="16" t="n">
        <v>0.128204171584907</v>
      </c>
      <c r="D71" s="16" t="n">
        <v>0.19153553582733</v>
      </c>
      <c r="E71" s="16" t="n">
        <v>0.0664070426150515</v>
      </c>
      <c r="F71" s="16"/>
      <c r="G71" s="16" t="n">
        <v>0.145704925639444</v>
      </c>
      <c r="H71" s="16" t="n">
        <v>0.127293954275139</v>
      </c>
      <c r="I71" s="16" t="n">
        <v>0.122138879588992</v>
      </c>
      <c r="J71" s="16"/>
      <c r="K71" s="16" t="n">
        <v>0.124994926660302</v>
      </c>
      <c r="L71" s="16" t="n">
        <v>0.155331429244883</v>
      </c>
      <c r="M71" s="16" t="n">
        <v>0.102556118699194</v>
      </c>
      <c r="N71" s="16" t="n">
        <v>0.125155317626001</v>
      </c>
    </row>
    <row r="72">
      <c r="B72" t="s">
        <v>69</v>
      </c>
      <c r="C72" s="16" t="n">
        <v>0.127087105797847</v>
      </c>
      <c r="D72" s="16" t="n">
        <v>0.11723255880923</v>
      </c>
      <c r="E72" s="16" t="n">
        <v>0.13300215973378</v>
      </c>
      <c r="F72" s="16"/>
      <c r="G72" s="16" t="n">
        <v>0.0807762619852985</v>
      </c>
      <c r="H72" s="16" t="n">
        <v>0.140150128398092</v>
      </c>
      <c r="I72" s="16" t="n">
        <v>0.133225239113876</v>
      </c>
      <c r="J72" s="16"/>
      <c r="K72" s="16" t="n">
        <v>0.118242530022396</v>
      </c>
      <c r="L72" s="16" t="n">
        <v>0.145622293436861</v>
      </c>
      <c r="M72" s="16" t="n">
        <v>0.146319457978514</v>
      </c>
      <c r="N72" s="16" t="n">
        <v>0.128132151061541</v>
      </c>
    </row>
    <row r="73">
      <c r="B73" t="s">
        <v>70</v>
      </c>
      <c r="C73" s="16" t="n">
        <v>0.125504373576763</v>
      </c>
      <c r="D73" s="16" t="n">
        <v>0.188949909197096</v>
      </c>
      <c r="E73" s="16" t="n">
        <v>0.064487773955847</v>
      </c>
      <c r="F73" s="16"/>
      <c r="G73" s="16" t="n">
        <v>0.133418340777662</v>
      </c>
      <c r="H73" s="16" t="n">
        <v>0.12819012773727</v>
      </c>
      <c r="I73" s="16" t="n">
        <v>0.11988007564565</v>
      </c>
      <c r="J73" s="16"/>
      <c r="K73" s="16" t="n">
        <v>0.130825888354828</v>
      </c>
      <c r="L73" s="16" t="n">
        <v>0.142575629099572</v>
      </c>
      <c r="M73" s="16" t="n">
        <v>0.0982405172406599</v>
      </c>
      <c r="N73" s="16" t="n">
        <v>0.0759586936859225</v>
      </c>
    </row>
    <row r="74">
      <c r="B74" t="s">
        <v>71</v>
      </c>
      <c r="C74" s="16" t="n">
        <v>0.116916191559711</v>
      </c>
      <c r="D74" s="16" t="n">
        <v>0.154425654018415</v>
      </c>
      <c r="E74" s="16" t="n">
        <v>0.0787589480899543</v>
      </c>
      <c r="F74" s="16"/>
      <c r="G74" s="16" t="n">
        <v>0.0617300663642759</v>
      </c>
      <c r="H74" s="16" t="n">
        <v>0.105179012026101</v>
      </c>
      <c r="I74" s="16" t="n">
        <v>0.149631760683552</v>
      </c>
      <c r="J74" s="16"/>
      <c r="K74" s="16" t="n">
        <v>0.103320055264104</v>
      </c>
      <c r="L74" s="16" t="n">
        <v>0.125037319520447</v>
      </c>
      <c r="M74" s="16" t="n">
        <v>0.185150321282622</v>
      </c>
      <c r="N74" s="16" t="n">
        <v>0.109762982926705</v>
      </c>
    </row>
    <row r="75">
      <c r="B75" t="s">
        <v>72</v>
      </c>
      <c r="C75" s="16" t="n">
        <v>0.104962617070507</v>
      </c>
      <c r="D75" s="16" t="n">
        <v>0.111964183105579</v>
      </c>
      <c r="E75" s="16" t="n">
        <v>0.0987709635363335</v>
      </c>
      <c r="F75" s="16"/>
      <c r="G75" s="16" t="n">
        <v>0.0739874965381729</v>
      </c>
      <c r="H75" s="16" t="n">
        <v>0.0937734496531818</v>
      </c>
      <c r="I75" s="16" t="n">
        <v>0.127606002906304</v>
      </c>
      <c r="J75" s="16"/>
      <c r="K75" s="16" t="n">
        <v>0.118653991509481</v>
      </c>
      <c r="L75" s="16" t="n">
        <v>0.0917911433555161</v>
      </c>
      <c r="M75" s="16" t="n">
        <v>0.0671303469696322</v>
      </c>
      <c r="N75" s="16" t="n">
        <v>0.0742722914085638</v>
      </c>
    </row>
    <row r="76">
      <c r="B76" t="s">
        <v>73</v>
      </c>
      <c r="C76" s="16" t="n">
        <v>0.0984146271206335</v>
      </c>
      <c r="D76" s="16" t="n">
        <v>0.13592783510695</v>
      </c>
      <c r="E76" s="16" t="n">
        <v>0.0597303372763947</v>
      </c>
      <c r="F76" s="16"/>
      <c r="G76" s="16" t="n">
        <v>0.0588168909686503</v>
      </c>
      <c r="H76" s="16" t="n">
        <v>0.0982257650361863</v>
      </c>
      <c r="I76" s="16" t="n">
        <v>0.11422981736581</v>
      </c>
      <c r="J76" s="16"/>
      <c r="K76" s="16" t="n">
        <v>0.112346812004532</v>
      </c>
      <c r="L76" s="16" t="n">
        <v>0.0717769434416203</v>
      </c>
      <c r="M76" s="16" t="n">
        <v>0.0791502825886696</v>
      </c>
      <c r="N76" s="16" t="n">
        <v>0.0730826476252633</v>
      </c>
    </row>
    <row r="77">
      <c r="B77" t="s">
        <v>74</v>
      </c>
      <c r="C77" s="16" t="n">
        <v>0.0144635570724856</v>
      </c>
      <c r="D77" s="16" t="n">
        <v>0.0162420344741369</v>
      </c>
      <c r="E77" s="16" t="n">
        <v>0.013060567683091</v>
      </c>
      <c r="F77" s="16"/>
      <c r="G77" s="16" t="n">
        <v>0.0244894454358709</v>
      </c>
      <c r="H77" s="16" t="n">
        <v>0.0111604325426642</v>
      </c>
      <c r="I77" s="16" t="n">
        <v>0.0135766952103365</v>
      </c>
      <c r="J77" s="16"/>
      <c r="K77" s="16" t="n">
        <v>0.0178228424197828</v>
      </c>
      <c r="L77" s="16" t="n">
        <v>0.0106185140743047</v>
      </c>
      <c r="M77" s="16" t="n">
        <v>0.00906807293695318</v>
      </c>
      <c r="N77" s="16" t="n">
        <v>0.00525308678934664</v>
      </c>
    </row>
    <row r="78">
      <c r="B78" t="s">
        <v>75</v>
      </c>
      <c r="C78" s="16" t="n">
        <v>0.0282805258144501</v>
      </c>
      <c r="D78" s="16" t="n">
        <v>0.0226399879732432</v>
      </c>
      <c r="E78" s="16" t="n">
        <v>0.0336740802117865</v>
      </c>
      <c r="F78" s="16"/>
      <c r="G78" s="16" t="n">
        <v>0.0442315397514269</v>
      </c>
      <c r="H78" s="16" t="n">
        <v>0.0254119886351141</v>
      </c>
      <c r="I78" s="16" t="n">
        <v>0.0246491771236913</v>
      </c>
      <c r="J78" s="16"/>
      <c r="K78" s="16" t="n">
        <v>0.0261178222961778</v>
      </c>
      <c r="L78" s="16" t="n">
        <v>0.0300211518060157</v>
      </c>
      <c r="M78" s="16" t="n">
        <v>0.0252456061420028</v>
      </c>
      <c r="N78" s="16" t="n">
        <v>0.0375409647889344</v>
      </c>
    </row>
    <row r="79">
      <c r="B79" t="s">
        <v>76</v>
      </c>
      <c r="C79" s="16" t="n">
        <v>0.0120991067771884</v>
      </c>
      <c r="D79" s="16" t="n">
        <v>0.0155724268653544</v>
      </c>
      <c r="E79" s="16" t="n">
        <v>0.00894196020823252</v>
      </c>
      <c r="F79" s="16"/>
      <c r="G79" s="16" t="n">
        <v>0.0155931399175565</v>
      </c>
      <c r="H79" s="16" t="n">
        <v>0.00753728460122734</v>
      </c>
      <c r="I79" s="16" t="n">
        <v>0.0149630494084273</v>
      </c>
      <c r="J79" s="16"/>
      <c r="K79" s="16" t="n">
        <v>0.0150620697615902</v>
      </c>
      <c r="L79" s="16" t="n">
        <v>0.0081420929947708</v>
      </c>
      <c r="M79" s="16" t="n">
        <v>0.00404249390410949</v>
      </c>
      <c r="N79" s="16" t="n">
        <v>0.00928886094092119</v>
      </c>
    </row>
    <row r="80">
      <c r="C80" s="16"/>
      <c r="D80" s="16"/>
      <c r="E80" s="16"/>
      <c r="F80" s="16"/>
      <c r="G80" s="16"/>
      <c r="H80" s="16"/>
      <c r="I80" s="16"/>
      <c r="J80" s="16"/>
      <c r="K80" s="16"/>
      <c r="L80" s="16"/>
      <c r="M80" s="16"/>
      <c r="N80" s="16"/>
    </row>
    <row r="81">
      <c r="B81" s="7" t="s">
        <v>99</v>
      </c>
      <c r="C81" s="16"/>
      <c r="D81" s="16"/>
      <c r="E81" s="16"/>
      <c r="F81" s="16"/>
      <c r="G81" s="16"/>
      <c r="H81" s="16"/>
      <c r="I81" s="16"/>
      <c r="J81" s="16"/>
      <c r="K81" s="16"/>
      <c r="L81" s="16"/>
      <c r="M81" s="16"/>
      <c r="N81" s="16"/>
    </row>
    <row r="82">
      <c r="B82" s="26" t="s">
        <v>44</v>
      </c>
      <c r="C82" s="16"/>
      <c r="D82" s="16"/>
      <c r="E82" s="16"/>
      <c r="F82" s="16"/>
      <c r="G82" s="16"/>
      <c r="H82" s="16"/>
      <c r="I82" s="16"/>
      <c r="J82" s="16"/>
      <c r="K82" s="16"/>
      <c r="L82" s="16"/>
      <c r="M82" s="16"/>
      <c r="N82" s="16"/>
    </row>
    <row r="83">
      <c r="B83" t="s">
        <v>78</v>
      </c>
      <c r="C83" s="16" t="n">
        <v>0.497218798723352</v>
      </c>
      <c r="D83" s="16" t="n">
        <v>0.50703712037293</v>
      </c>
      <c r="E83" s="16" t="n">
        <v>0.487264830089392</v>
      </c>
      <c r="F83" s="16"/>
      <c r="G83" s="16" t="n">
        <v>0.56740556258038</v>
      </c>
      <c r="H83" s="16" t="n">
        <v>0.49513071684325</v>
      </c>
      <c r="I83" s="16" t="n">
        <v>0.471440472667167</v>
      </c>
      <c r="J83" s="16"/>
      <c r="K83" s="16" t="n">
        <v>0.50617240843763</v>
      </c>
      <c r="L83" s="16" t="n">
        <v>0.499047044401649</v>
      </c>
      <c r="M83" s="16" t="n">
        <v>0.43788850807336</v>
      </c>
      <c r="N83" s="16" t="n">
        <v>0.503996208804463</v>
      </c>
    </row>
    <row r="84">
      <c r="B84" t="s">
        <v>79</v>
      </c>
      <c r="C84" s="16" t="n">
        <v>0.28433464188109</v>
      </c>
      <c r="D84" s="16" t="n">
        <v>0.259501012919464</v>
      </c>
      <c r="E84" s="16" t="n">
        <v>0.312199077090714</v>
      </c>
      <c r="F84" s="16"/>
      <c r="G84" s="16" t="n">
        <v>0.292094427298327</v>
      </c>
      <c r="H84" s="16" t="n">
        <v>0.283453429114297</v>
      </c>
      <c r="I84" s="16" t="n">
        <v>0.282089651225425</v>
      </c>
      <c r="J84" s="16"/>
      <c r="K84" s="16" t="n">
        <v>0.28392442614522</v>
      </c>
      <c r="L84" s="16" t="n">
        <v>0.321903236732373</v>
      </c>
      <c r="M84" s="16" t="n">
        <v>0.243880360290976</v>
      </c>
      <c r="N84" s="16" t="n">
        <v>0.268843468997637</v>
      </c>
    </row>
    <row r="85">
      <c r="B85" t="s">
        <v>80</v>
      </c>
      <c r="C85" s="16" t="n">
        <v>0.228048480040225</v>
      </c>
      <c r="D85" s="16" t="n">
        <v>0.225921343846382</v>
      </c>
      <c r="E85" s="16" t="n">
        <v>0.22892414845269</v>
      </c>
      <c r="F85" s="16"/>
      <c r="G85" s="16" t="n">
        <v>0.26622641648597</v>
      </c>
      <c r="H85" s="16" t="n">
        <v>0.246103676707817</v>
      </c>
      <c r="I85" s="16" t="n">
        <v>0.196172688900557</v>
      </c>
      <c r="J85" s="16"/>
      <c r="K85" s="16" t="n">
        <v>0.248949669442077</v>
      </c>
      <c r="L85" s="16" t="n">
        <v>0.202171881697442</v>
      </c>
      <c r="M85" s="16" t="n">
        <v>0.123770857453361</v>
      </c>
      <c r="N85" s="16" t="n">
        <v>0.251565585576278</v>
      </c>
    </row>
    <row r="86">
      <c r="B86" t="s">
        <v>81</v>
      </c>
      <c r="C86" s="16" t="n">
        <v>0.200633799166483</v>
      </c>
      <c r="D86" s="16" t="n">
        <v>0.195398194358555</v>
      </c>
      <c r="E86" s="16" t="n">
        <v>0.203271578727745</v>
      </c>
      <c r="F86" s="16"/>
      <c r="G86" s="16" t="n">
        <v>0.152525635405078</v>
      </c>
      <c r="H86" s="16" t="n">
        <v>0.213433871075551</v>
      </c>
      <c r="I86" s="16" t="n">
        <v>0.207726428087394</v>
      </c>
      <c r="J86" s="16"/>
      <c r="K86" s="16" t="n">
        <v>0.191406786534029</v>
      </c>
      <c r="L86" s="16" t="n">
        <v>0.243468719193225</v>
      </c>
      <c r="M86" s="16" t="n">
        <v>0.220708888358717</v>
      </c>
      <c r="N86" s="16" t="n">
        <v>0.175791712363126</v>
      </c>
    </row>
    <row r="87">
      <c r="B87" t="s">
        <v>82</v>
      </c>
      <c r="C87" s="16" t="n">
        <v>0.182186072906094</v>
      </c>
      <c r="D87" s="16" t="n">
        <v>0.156759697977474</v>
      </c>
      <c r="E87" s="16" t="n">
        <v>0.207489328086621</v>
      </c>
      <c r="F87" s="16"/>
      <c r="G87" s="16" t="n">
        <v>0.178052050747165</v>
      </c>
      <c r="H87" s="16" t="n">
        <v>0.182373489538233</v>
      </c>
      <c r="I87" s="16" t="n">
        <v>0.183644485845105</v>
      </c>
      <c r="J87" s="16"/>
      <c r="K87" s="16" t="n">
        <v>0.201290623194554</v>
      </c>
      <c r="L87" s="16" t="n">
        <v>0.140018285875693</v>
      </c>
      <c r="M87" s="16" t="n">
        <v>0.143089494158597</v>
      </c>
      <c r="N87" s="16" t="n">
        <v>0.179017994883325</v>
      </c>
    </row>
    <row r="88">
      <c r="B88" t="s">
        <v>83</v>
      </c>
      <c r="C88" s="16" t="n">
        <v>0.176284238422864</v>
      </c>
      <c r="D88" s="16" t="n">
        <v>0.186070738389314</v>
      </c>
      <c r="E88" s="16" t="n">
        <v>0.164689681949763</v>
      </c>
      <c r="F88" s="16"/>
      <c r="G88" s="16" t="n">
        <v>0.201231000002077</v>
      </c>
      <c r="H88" s="16" t="n">
        <v>0.182769756489999</v>
      </c>
      <c r="I88" s="16" t="n">
        <v>0.160397695487502</v>
      </c>
      <c r="J88" s="16"/>
      <c r="K88" s="16" t="n">
        <v>0.16590833371297</v>
      </c>
      <c r="L88" s="16" t="n">
        <v>0.180471416415563</v>
      </c>
      <c r="M88" s="16" t="n">
        <v>0.235988945440215</v>
      </c>
      <c r="N88" s="16" t="n">
        <v>0.170105944327228</v>
      </c>
    </row>
    <row r="89">
      <c r="B89" t="s">
        <v>84</v>
      </c>
      <c r="C89" s="16" t="n">
        <v>0.148209842496548</v>
      </c>
      <c r="D89" s="16" t="n">
        <v>0.137558650848748</v>
      </c>
      <c r="E89" s="16" t="n">
        <v>0.158348741727398</v>
      </c>
      <c r="F89" s="16"/>
      <c r="G89" s="16" t="n">
        <v>0.12555410046478</v>
      </c>
      <c r="H89" s="16" t="n">
        <v>0.136177944582987</v>
      </c>
      <c r="I89" s="16" t="n">
        <v>0.168351420533599</v>
      </c>
      <c r="J89" s="16"/>
      <c r="K89" s="16" t="n">
        <v>0.150282548601511</v>
      </c>
      <c r="L89" s="16" t="n">
        <v>0.110001938624318</v>
      </c>
      <c r="M89" s="16" t="n">
        <v>0.217803459480392</v>
      </c>
      <c r="N89" s="16" t="n">
        <v>0.119790199222191</v>
      </c>
    </row>
    <row r="90">
      <c r="B90" t="s">
        <v>85</v>
      </c>
      <c r="C90" s="16" t="n">
        <v>0.131287737813291</v>
      </c>
      <c r="D90" s="16" t="n">
        <v>0.138032108326452</v>
      </c>
      <c r="E90" s="16" t="n">
        <v>0.125191052112111</v>
      </c>
      <c r="F90" s="16"/>
      <c r="G90" s="16" t="n">
        <v>0.134974305161035</v>
      </c>
      <c r="H90" s="16" t="n">
        <v>0.134755006987599</v>
      </c>
      <c r="I90" s="16" t="n">
        <v>0.126606033073267</v>
      </c>
      <c r="J90" s="16"/>
      <c r="K90" s="16" t="n">
        <v>0.124210737091508</v>
      </c>
      <c r="L90" s="16" t="n">
        <v>0.129486968796226</v>
      </c>
      <c r="M90" s="16" t="n">
        <v>0.153605729979919</v>
      </c>
      <c r="N90" s="16" t="n">
        <v>0.153882166847095</v>
      </c>
    </row>
    <row r="91">
      <c r="B91" t="s">
        <v>86</v>
      </c>
      <c r="C91" s="16" t="n">
        <v>0.131157504362221</v>
      </c>
      <c r="D91" s="16" t="n">
        <v>0.119041022698754</v>
      </c>
      <c r="E91" s="16" t="n">
        <v>0.145762631621435</v>
      </c>
      <c r="F91" s="16"/>
      <c r="G91" s="16" t="n">
        <v>0.124802320311116</v>
      </c>
      <c r="H91" s="16" t="n">
        <v>0.127652984396878</v>
      </c>
      <c r="I91" s="16" t="n">
        <v>0.136927858772231</v>
      </c>
      <c r="J91" s="16"/>
      <c r="K91" s="16" t="n">
        <v>0.140065068833356</v>
      </c>
      <c r="L91" s="16" t="n">
        <v>0.112775475593374</v>
      </c>
      <c r="M91" s="16" t="n">
        <v>0.114275333725546</v>
      </c>
      <c r="N91" s="16" t="n">
        <v>0.132487030187894</v>
      </c>
    </row>
    <row r="92">
      <c r="B92" t="s">
        <v>87</v>
      </c>
      <c r="C92" s="16" t="n">
        <v>0.126144856708718</v>
      </c>
      <c r="D92" s="16" t="n">
        <v>0.107460935502295</v>
      </c>
      <c r="E92" s="16" t="n">
        <v>0.143002680254694</v>
      </c>
      <c r="F92" s="16"/>
      <c r="G92" s="16" t="n">
        <v>0.119124115451245</v>
      </c>
      <c r="H92" s="16" t="n">
        <v>0.115953429747056</v>
      </c>
      <c r="I92" s="16" t="n">
        <v>0.138399025657735</v>
      </c>
      <c r="J92" s="16"/>
      <c r="K92" s="16" t="n">
        <v>0.13361720738888</v>
      </c>
      <c r="L92" s="16" t="n">
        <v>0.124157584542684</v>
      </c>
      <c r="M92" s="16" t="n">
        <v>0.0712378510487646</v>
      </c>
      <c r="N92" s="16" t="n">
        <v>0.139759880805153</v>
      </c>
    </row>
    <row r="93">
      <c r="B93" t="s">
        <v>88</v>
      </c>
      <c r="C93" s="16" t="n">
        <v>0.122822621597182</v>
      </c>
      <c r="D93" s="16" t="n">
        <v>0.0949158150844476</v>
      </c>
      <c r="E93" s="16" t="n">
        <v>0.150731764218467</v>
      </c>
      <c r="F93" s="16"/>
      <c r="G93" s="16" t="n">
        <v>0.127818627213871</v>
      </c>
      <c r="H93" s="16" t="n">
        <v>0.117669352794863</v>
      </c>
      <c r="I93" s="16" t="n">
        <v>0.125643579592408</v>
      </c>
      <c r="J93" s="16"/>
      <c r="K93" s="16" t="n">
        <v>0.113898605829913</v>
      </c>
      <c r="L93" s="16" t="n">
        <v>0.136974666184464</v>
      </c>
      <c r="M93" s="16" t="n">
        <v>0.138417788676418</v>
      </c>
      <c r="N93" s="16" t="n">
        <v>0.146594600062412</v>
      </c>
    </row>
    <row r="94">
      <c r="B94" t="s">
        <v>89</v>
      </c>
      <c r="C94" s="16" t="n">
        <v>0.117021575358127</v>
      </c>
      <c r="D94" s="16" t="n">
        <v>0.125168947878847</v>
      </c>
      <c r="E94" s="16" t="n">
        <v>0.108179354010303</v>
      </c>
      <c r="F94" s="16"/>
      <c r="G94" s="16" t="n">
        <v>0.0908591957553836</v>
      </c>
      <c r="H94" s="16" t="n">
        <v>0.133137124712703</v>
      </c>
      <c r="I94" s="16" t="n">
        <v>0.112362069137913</v>
      </c>
      <c r="J94" s="16"/>
      <c r="K94" s="16" t="n">
        <v>0.125522632324719</v>
      </c>
      <c r="L94" s="16" t="n">
        <v>0.107053152767037</v>
      </c>
      <c r="M94" s="16" t="n">
        <v>0.105907212979422</v>
      </c>
      <c r="N94" s="16" t="n">
        <v>0.0899019544535388</v>
      </c>
    </row>
    <row r="95">
      <c r="B95" t="s">
        <v>90</v>
      </c>
      <c r="C95" s="16" t="n">
        <v>0.0741693003111447</v>
      </c>
      <c r="D95" s="16" t="n">
        <v>0.0751228698992875</v>
      </c>
      <c r="E95" s="16" t="n">
        <v>0.071973301032573</v>
      </c>
      <c r="F95" s="16"/>
      <c r="G95" s="16" t="n">
        <v>0.0750415881633285</v>
      </c>
      <c r="H95" s="16" t="n">
        <v>0.0877663268187332</v>
      </c>
      <c r="I95" s="16" t="n">
        <v>0.0611752304755771</v>
      </c>
      <c r="J95" s="16"/>
      <c r="K95" s="16" t="n">
        <v>0.0744990473063228</v>
      </c>
      <c r="L95" s="16" t="n">
        <v>0.0645259189395033</v>
      </c>
      <c r="M95" s="16" t="n">
        <v>0.0765370295244727</v>
      </c>
      <c r="N95" s="16" t="n">
        <v>0.0821594524198862</v>
      </c>
    </row>
    <row r="96">
      <c r="B96" t="s">
        <v>91</v>
      </c>
      <c r="C96" s="16" t="n">
        <v>0.0737449105884029</v>
      </c>
      <c r="D96" s="16" t="n">
        <v>0.0758194394131246</v>
      </c>
      <c r="E96" s="16" t="n">
        <v>0.0727205495945001</v>
      </c>
      <c r="F96" s="16"/>
      <c r="G96" s="16" t="n">
        <v>0.0607596907918574</v>
      </c>
      <c r="H96" s="16" t="n">
        <v>0.0657651909879577</v>
      </c>
      <c r="I96" s="16" t="n">
        <v>0.0862972148896426</v>
      </c>
      <c r="J96" s="16"/>
      <c r="K96" s="16" t="n">
        <v>0.0641680828670892</v>
      </c>
      <c r="L96" s="16" t="n">
        <v>0.0957943109903766</v>
      </c>
      <c r="M96" s="16" t="n">
        <v>0.0969070008757022</v>
      </c>
      <c r="N96" s="16" t="n">
        <v>0.0765248068398918</v>
      </c>
    </row>
    <row r="97">
      <c r="B97" t="s">
        <v>92</v>
      </c>
      <c r="C97" s="16" t="n">
        <v>0.0703891231944163</v>
      </c>
      <c r="D97" s="16" t="n">
        <v>0.0975066562186679</v>
      </c>
      <c r="E97" s="16" t="n">
        <v>0.0451181976352296</v>
      </c>
      <c r="F97" s="16"/>
      <c r="G97" s="16" t="n">
        <v>0.0504455344185374</v>
      </c>
      <c r="H97" s="16" t="n">
        <v>0.0691696778540503</v>
      </c>
      <c r="I97" s="16" t="n">
        <v>0.079400497576412</v>
      </c>
      <c r="J97" s="16"/>
      <c r="K97" s="16" t="n">
        <v>0.0619046384133256</v>
      </c>
      <c r="L97" s="16" t="n">
        <v>0.0803514460324156</v>
      </c>
      <c r="M97" s="16" t="n">
        <v>0.108763876430544</v>
      </c>
      <c r="N97" s="16" t="n">
        <v>0.0618251922069747</v>
      </c>
    </row>
    <row r="98">
      <c r="B98" t="s">
        <v>93</v>
      </c>
      <c r="C98" s="16" t="n">
        <v>0.0688564015832648</v>
      </c>
      <c r="D98" s="16" t="n">
        <v>0.066662463944487</v>
      </c>
      <c r="E98" s="16" t="n">
        <v>0.0728268101511945</v>
      </c>
      <c r="F98" s="16"/>
      <c r="G98" s="16" t="n">
        <v>0.0837968187409238</v>
      </c>
      <c r="H98" s="16" t="n">
        <v>0.0553890979339351</v>
      </c>
      <c r="I98" s="16" t="n">
        <v>0.075484415311603</v>
      </c>
      <c r="J98" s="16"/>
      <c r="K98" s="16" t="n">
        <v>0.0713198114537766</v>
      </c>
      <c r="L98" s="16" t="n">
        <v>0.0624605904953997</v>
      </c>
      <c r="M98" s="16" t="n">
        <v>0.0884680645974978</v>
      </c>
      <c r="N98" s="16" t="n">
        <v>0.0483275264415952</v>
      </c>
    </row>
    <row r="99">
      <c r="B99" t="s">
        <v>94</v>
      </c>
      <c r="C99" s="16" t="n">
        <v>0.0552649427415692</v>
      </c>
      <c r="D99" s="16" t="n">
        <v>0.0574382717199568</v>
      </c>
      <c r="E99" s="16" t="n">
        <v>0.0518059205235762</v>
      </c>
      <c r="F99" s="16"/>
      <c r="G99" s="16" t="n">
        <v>0.0495316570502375</v>
      </c>
      <c r="H99" s="16" t="n">
        <v>0.0454076646816588</v>
      </c>
      <c r="I99" s="16" t="n">
        <v>0.0666997547516259</v>
      </c>
      <c r="J99" s="16"/>
      <c r="K99" s="16" t="n">
        <v>0.0461822071513685</v>
      </c>
      <c r="L99" s="16" t="n">
        <v>0.073791095425774</v>
      </c>
      <c r="M99" s="16" t="n">
        <v>0.0749754883142589</v>
      </c>
      <c r="N99" s="16" t="n">
        <v>0.0601258367376503</v>
      </c>
    </row>
    <row r="100">
      <c r="B100" t="s">
        <v>95</v>
      </c>
      <c r="C100" s="16" t="n">
        <v>0.0544039664045614</v>
      </c>
      <c r="D100" s="16" t="n">
        <v>0.0573420269813172</v>
      </c>
      <c r="E100" s="16" t="n">
        <v>0.0507991038778703</v>
      </c>
      <c r="F100" s="16"/>
      <c r="G100" s="16" t="n">
        <v>0.0174488611342535</v>
      </c>
      <c r="H100" s="16" t="n">
        <v>0.0633034020960126</v>
      </c>
      <c r="I100" s="16" t="n">
        <v>0.0607204228802733</v>
      </c>
      <c r="J100" s="16"/>
      <c r="K100" s="16" t="n">
        <v>0.0503275146482416</v>
      </c>
      <c r="L100" s="16" t="n">
        <v>0.0532104418378792</v>
      </c>
      <c r="M100" s="16" t="n">
        <v>0.082296761923405</v>
      </c>
      <c r="N100" s="16" t="n">
        <v>0.0615350930816596</v>
      </c>
    </row>
    <row r="101">
      <c r="B101" t="s">
        <v>96</v>
      </c>
      <c r="C101" s="16" t="n">
        <v>0.0454096662210558</v>
      </c>
      <c r="D101" s="16" t="n">
        <v>0.0433844428511319</v>
      </c>
      <c r="E101" s="16" t="n">
        <v>0.0486058403620076</v>
      </c>
      <c r="F101" s="16"/>
      <c r="G101" s="16" t="n">
        <v>0.0239307044513524</v>
      </c>
      <c r="H101" s="16" t="n">
        <v>0.0394450976580073</v>
      </c>
      <c r="I101" s="16" t="n">
        <v>0.0594419214201618</v>
      </c>
      <c r="J101" s="16"/>
      <c r="K101" s="16" t="n">
        <v>0.0344711332959881</v>
      </c>
      <c r="L101" s="16" t="n">
        <v>0.0591778006695143</v>
      </c>
      <c r="M101" s="16" t="n">
        <v>0.0840215653393336</v>
      </c>
      <c r="N101" s="16" t="n">
        <v>0.0524198497056314</v>
      </c>
    </row>
    <row r="102">
      <c r="B102" t="s">
        <v>97</v>
      </c>
      <c r="C102" s="16" t="n">
        <v>0.0334846614888944</v>
      </c>
      <c r="D102" s="16" t="n">
        <v>0.0331772855474422</v>
      </c>
      <c r="E102" s="16" t="n">
        <v>0.0346567213274806</v>
      </c>
      <c r="F102" s="16"/>
      <c r="G102" s="16" t="n">
        <v>0.0191346907651757</v>
      </c>
      <c r="H102" s="16" t="n">
        <v>0.0341228972698022</v>
      </c>
      <c r="I102" s="16" t="n">
        <v>0.0385585519294098</v>
      </c>
      <c r="J102" s="16"/>
      <c r="K102" s="16" t="n">
        <v>0.0330750800556922</v>
      </c>
      <c r="L102" s="16" t="n">
        <v>0.0255109401684494</v>
      </c>
      <c r="M102" s="16" t="n">
        <v>0.0386418627067568</v>
      </c>
      <c r="N102" s="16" t="n">
        <v>0.0525184472716593</v>
      </c>
    </row>
    <row r="103">
      <c r="B103" t="s">
        <v>98</v>
      </c>
      <c r="C103" s="16" t="n">
        <v>0.0185015917546308</v>
      </c>
      <c r="D103" s="16" t="n">
        <v>0.0171892616574914</v>
      </c>
      <c r="E103" s="16" t="n">
        <v>0.019433468374079</v>
      </c>
      <c r="F103" s="16"/>
      <c r="G103" s="16" t="n">
        <v>0.0100712078743415</v>
      </c>
      <c r="H103" s="16" t="n">
        <v>0.0222128275569699</v>
      </c>
      <c r="I103" s="16" t="n">
        <v>0.018378621448709</v>
      </c>
      <c r="J103" s="16"/>
      <c r="K103" s="16" t="n">
        <v>0.0196285206797809</v>
      </c>
      <c r="L103" s="16" t="n">
        <v>0.0173527307402926</v>
      </c>
      <c r="M103" s="16" t="n">
        <v>0.0232487789757418</v>
      </c>
      <c r="N103" s="16" t="n">
        <v>0.00870412742872713</v>
      </c>
    </row>
    <row r="104">
      <c r="B104" t="s">
        <v>74</v>
      </c>
      <c r="C104" s="16" t="n">
        <v>0.00709777838278725</v>
      </c>
      <c r="D104" s="16" t="n">
        <v>0.0116399806820782</v>
      </c>
      <c r="E104" s="16" t="n">
        <v>0.00274366479963977</v>
      </c>
      <c r="F104" s="16"/>
      <c r="G104" s="16" t="n">
        <v>0.0069093442817997</v>
      </c>
      <c r="H104" s="16" t="n">
        <v>0.00944455635898847</v>
      </c>
      <c r="I104" s="16" t="n">
        <v>0.00498895352791941</v>
      </c>
      <c r="J104" s="16"/>
      <c r="K104" s="16" t="n">
        <v>0.00885783660824398</v>
      </c>
      <c r="L104" s="16" t="n">
        <v>0.00564858191304371</v>
      </c>
      <c r="M104" s="16" t="n">
        <v>0.00502557903284369</v>
      </c>
      <c r="N104" s="16" t="n">
        <v>0</v>
      </c>
    </row>
    <row r="105">
      <c r="B105" t="s">
        <v>76</v>
      </c>
      <c r="C105" s="16" t="n">
        <v>0.00411536913532158</v>
      </c>
      <c r="D105" s="16" t="n">
        <v>0.00751634840939006</v>
      </c>
      <c r="E105" s="16" t="n">
        <v>0.000824245320317804</v>
      </c>
      <c r="F105" s="16"/>
      <c r="G105" s="16" t="n">
        <v>0.00340553850048045</v>
      </c>
      <c r="H105" s="16" t="n">
        <v>0.00444540869266817</v>
      </c>
      <c r="I105" s="16" t="n">
        <v>0.00408868166826644</v>
      </c>
      <c r="J105" s="16"/>
      <c r="K105" s="16" t="n">
        <v>0.00652416586926809</v>
      </c>
      <c r="L105" s="16" t="n">
        <v>0</v>
      </c>
      <c r="M105" s="16" t="n">
        <v>0</v>
      </c>
      <c r="N105" s="16" t="n">
        <v>0</v>
      </c>
    </row>
    <row r="106">
      <c r="C106" s="16"/>
      <c r="D106" s="16"/>
      <c r="E106" s="16"/>
      <c r="F106" s="16"/>
      <c r="G106" s="16"/>
      <c r="H106" s="16"/>
      <c r="I106" s="16"/>
      <c r="J106" s="16"/>
      <c r="K106" s="16"/>
      <c r="L106" s="16"/>
      <c r="M106" s="16"/>
      <c r="N106" s="16"/>
    </row>
    <row r="107">
      <c r="B107" s="7" t="s">
        <v>120</v>
      </c>
      <c r="C107" s="16"/>
      <c r="D107" s="16"/>
      <c r="E107" s="16"/>
      <c r="F107" s="16"/>
      <c r="G107" s="16"/>
      <c r="H107" s="16"/>
      <c r="I107" s="16"/>
      <c r="J107" s="16"/>
      <c r="K107" s="16"/>
      <c r="L107" s="16"/>
      <c r="M107" s="16"/>
      <c r="N107" s="16"/>
    </row>
    <row r="108">
      <c r="B108" s="26" t="s">
        <v>44</v>
      </c>
      <c r="C108" s="16"/>
      <c r="D108" s="16"/>
      <c r="E108" s="16"/>
      <c r="F108" s="16"/>
      <c r="G108" s="16"/>
      <c r="H108" s="16"/>
      <c r="I108" s="16"/>
      <c r="J108" s="16"/>
      <c r="K108" s="16"/>
      <c r="L108" s="16"/>
      <c r="M108" s="16"/>
      <c r="N108" s="16"/>
    </row>
    <row r="109">
      <c r="B109" t="s">
        <v>112</v>
      </c>
      <c r="C109" s="16" t="n">
        <v>0.569731138551502</v>
      </c>
      <c r="D109" s="16" t="n">
        <v>0.588723228441217</v>
      </c>
      <c r="E109" s="16" t="n">
        <v>0.552400354356202</v>
      </c>
      <c r="F109" s="16"/>
      <c r="G109" s="16" t="n">
        <v>0.569534141591173</v>
      </c>
      <c r="H109" s="16" t="n">
        <v>0.557238708952186</v>
      </c>
      <c r="I109" s="16" t="n">
        <v>0.581430870226388</v>
      </c>
      <c r="J109" s="16"/>
      <c r="K109" s="16" t="n">
        <v>0.524640171062832</v>
      </c>
      <c r="L109" s="16" t="n">
        <v>0.625367486644886</v>
      </c>
      <c r="M109" s="16" t="n">
        <v>0.710589699975969</v>
      </c>
      <c r="N109" s="16" t="n">
        <v>0.61354457966139</v>
      </c>
    </row>
    <row r="110">
      <c r="B110" t="s">
        <v>113</v>
      </c>
      <c r="C110" s="16" t="n">
        <v>0.367028693042552</v>
      </c>
      <c r="D110" s="16" t="n">
        <v>0.345484895326708</v>
      </c>
      <c r="E110" s="16" t="n">
        <v>0.38931358855118</v>
      </c>
      <c r="F110" s="16"/>
      <c r="G110" s="16" t="n">
        <v>0.389983499344691</v>
      </c>
      <c r="H110" s="16" t="n">
        <v>0.37236464445964</v>
      </c>
      <c r="I110" s="16" t="n">
        <v>0.352998353063171</v>
      </c>
      <c r="J110" s="16"/>
      <c r="K110" s="16" t="n">
        <v>0.406918220389367</v>
      </c>
      <c r="L110" s="16" t="n">
        <v>0.305048592859837</v>
      </c>
      <c r="M110" s="16" t="n">
        <v>0.25234022141258</v>
      </c>
      <c r="N110" s="16" t="n">
        <v>0.345213377584838</v>
      </c>
    </row>
    <row r="111">
      <c r="B111" t="s">
        <v>114</v>
      </c>
      <c r="C111" s="16" t="n">
        <v>0.0341999351584317</v>
      </c>
      <c r="D111" s="16" t="n">
        <v>0.0300967259569098</v>
      </c>
      <c r="E111" s="16" t="n">
        <v>0.0351436146444295</v>
      </c>
      <c r="F111" s="16"/>
      <c r="G111" s="16" t="n">
        <v>0.0242669201483405</v>
      </c>
      <c r="H111" s="16" t="n">
        <v>0.0406366943763403</v>
      </c>
      <c r="I111" s="16" t="n">
        <v>0.0321348406382883</v>
      </c>
      <c r="J111" s="16"/>
      <c r="K111" s="16" t="n">
        <v>0.0412585026162401</v>
      </c>
      <c r="L111" s="16" t="n">
        <v>0.0283292256493967</v>
      </c>
      <c r="M111" s="16" t="n">
        <v>0.008607087982646</v>
      </c>
      <c r="N111" s="16" t="n">
        <v>0.0200994245848171</v>
      </c>
    </row>
    <row r="112">
      <c r="B112" t="s">
        <v>115</v>
      </c>
      <c r="C112" s="16" t="n">
        <v>0.0139960269763312</v>
      </c>
      <c r="D112" s="16" t="n">
        <v>0.0147881437566942</v>
      </c>
      <c r="E112" s="16" t="n">
        <v>0.0135662928060199</v>
      </c>
      <c r="F112" s="16"/>
      <c r="G112" s="16" t="n">
        <v>0.00247243992909772</v>
      </c>
      <c r="H112" s="16" t="n">
        <v>0.0124293278144533</v>
      </c>
      <c r="I112" s="16" t="n">
        <v>0.0200049008708902</v>
      </c>
      <c r="J112" s="16"/>
      <c r="K112" s="16" t="n">
        <v>0.0134507968484468</v>
      </c>
      <c r="L112" s="16" t="n">
        <v>0.016817855927805</v>
      </c>
      <c r="M112" s="16" t="n">
        <v>0.0177205791204599</v>
      </c>
      <c r="N112" s="16" t="n">
        <v>0.00922611763285121</v>
      </c>
    </row>
    <row r="113">
      <c r="B113" t="s">
        <v>74</v>
      </c>
      <c r="C113" s="16" t="n">
        <v>0.0150442062711828</v>
      </c>
      <c r="D113" s="16" t="n">
        <v>0.0209070065184712</v>
      </c>
      <c r="E113" s="16" t="n">
        <v>0.00957614964216833</v>
      </c>
      <c r="F113" s="16"/>
      <c r="G113" s="16" t="n">
        <v>0.0137429989866979</v>
      </c>
      <c r="H113" s="16" t="n">
        <v>0.0173306243973807</v>
      </c>
      <c r="I113" s="16" t="n">
        <v>0.013431035201262</v>
      </c>
      <c r="J113" s="16"/>
      <c r="K113" s="16" t="n">
        <v>0.0137323090831141</v>
      </c>
      <c r="L113" s="16" t="n">
        <v>0.0244368389180747</v>
      </c>
      <c r="M113" s="16" t="n">
        <v>0.0107424115083458</v>
      </c>
      <c r="N113" s="16" t="n">
        <v>0.0119165005361033</v>
      </c>
    </row>
    <row r="114">
      <c r="B114" t="s">
        <v>116</v>
      </c>
      <c r="C114" s="16" t="n">
        <v>0.936759831594054</v>
      </c>
      <c r="D114" s="16" t="n">
        <v>0.934208123767925</v>
      </c>
      <c r="E114" s="16" t="n">
        <v>0.941713942907382</v>
      </c>
      <c r="F114" s="16"/>
      <c r="G114" s="16" t="n">
        <v>0.959517640935864</v>
      </c>
      <c r="H114" s="16" t="n">
        <v>0.929603353411826</v>
      </c>
      <c r="I114" s="16" t="n">
        <v>0.934429223289559</v>
      </c>
      <c r="J114" s="16"/>
      <c r="K114" s="16" t="n">
        <v>0.931558391452199</v>
      </c>
      <c r="L114" s="16" t="n">
        <v>0.930416079504724</v>
      </c>
      <c r="M114" s="16" t="n">
        <v>0.962929921388548</v>
      </c>
      <c r="N114" s="16" t="n">
        <v>0.958757957246228</v>
      </c>
    </row>
    <row r="115">
      <c r="B115" t="s">
        <v>117</v>
      </c>
      <c r="C115" s="16" t="n">
        <v>0.0481959621347629</v>
      </c>
      <c r="D115" s="16" t="n">
        <v>0.0448848697136041</v>
      </c>
      <c r="E115" s="16" t="n">
        <v>0.0487099074504494</v>
      </c>
      <c r="F115" s="16"/>
      <c r="G115" s="16" t="n">
        <v>0.0267393600774382</v>
      </c>
      <c r="H115" s="16" t="n">
        <v>0.0530660221907936</v>
      </c>
      <c r="I115" s="16" t="n">
        <v>0.0521397415091785</v>
      </c>
      <c r="J115" s="16"/>
      <c r="K115" s="16" t="n">
        <v>0.0547092994646869</v>
      </c>
      <c r="L115" s="16" t="n">
        <v>0.0451470815772017</v>
      </c>
      <c r="M115" s="16" t="n">
        <v>0.0263276671031059</v>
      </c>
      <c r="N115" s="16" t="n">
        <v>0.0293255422176683</v>
      </c>
    </row>
    <row r="116">
      <c r="B116" t="s">
        <v>118</v>
      </c>
      <c r="C116" s="16" t="n">
        <v>0.888563869459291</v>
      </c>
      <c r="D116" s="16" t="n">
        <v>0.889323254054321</v>
      </c>
      <c r="E116" s="16" t="n">
        <v>0.893004035456933</v>
      </c>
      <c r="F116" s="16"/>
      <c r="G116" s="16" t="n">
        <v>0.932778280858426</v>
      </c>
      <c r="H116" s="16" t="n">
        <v>0.876537331221032</v>
      </c>
      <c r="I116" s="16" t="n">
        <v>0.882289481780381</v>
      </c>
      <c r="J116" s="16"/>
      <c r="K116" s="16" t="n">
        <v>0.876849091987512</v>
      </c>
      <c r="L116" s="16" t="n">
        <v>0.885268997927522</v>
      </c>
      <c r="M116" s="16" t="n">
        <v>0.936602254285442</v>
      </c>
      <c r="N116" s="16" t="n">
        <v>0.92943241502856</v>
      </c>
    </row>
    <row r="117">
      <c r="C117" s="16"/>
      <c r="D117" s="16"/>
      <c r="E117" s="16"/>
      <c r="F117" s="16"/>
      <c r="G117" s="16"/>
      <c r="H117" s="16"/>
      <c r="I117" s="16"/>
      <c r="J117" s="16"/>
      <c r="K117" s="16"/>
      <c r="L117" s="16"/>
      <c r="M117" s="16"/>
      <c r="N117" s="16"/>
    </row>
    <row r="118">
      <c r="B118" s="7" t="s">
        <v>121</v>
      </c>
      <c r="C118" s="16"/>
      <c r="D118" s="16"/>
      <c r="E118" s="16"/>
      <c r="F118" s="16"/>
      <c r="G118" s="16"/>
      <c r="H118" s="16"/>
      <c r="I118" s="16"/>
      <c r="J118" s="16"/>
      <c r="K118" s="16"/>
      <c r="L118" s="16"/>
      <c r="M118" s="16"/>
      <c r="N118" s="16"/>
    </row>
    <row r="119">
      <c r="B119" s="26" t="s">
        <v>44</v>
      </c>
      <c r="C119" s="16"/>
      <c r="D119" s="16"/>
      <c r="E119" s="16"/>
      <c r="F119" s="16"/>
      <c r="G119" s="16"/>
      <c r="H119" s="16"/>
      <c r="I119" s="16"/>
      <c r="J119" s="16"/>
      <c r="K119" s="16"/>
      <c r="L119" s="16"/>
      <c r="M119" s="16"/>
      <c r="N119" s="16"/>
    </row>
    <row r="120">
      <c r="B120" t="s">
        <v>112</v>
      </c>
      <c r="C120" s="16" t="n">
        <v>0.324771505211051</v>
      </c>
      <c r="D120" s="16" t="n">
        <v>0.342898171823328</v>
      </c>
      <c r="E120" s="16" t="n">
        <v>0.309821781438637</v>
      </c>
      <c r="F120" s="16"/>
      <c r="G120" s="16" t="n">
        <v>0.284585151257304</v>
      </c>
      <c r="H120" s="16" t="n">
        <v>0.301607016976109</v>
      </c>
      <c r="I120" s="16" t="n">
        <v>0.362193802616373</v>
      </c>
      <c r="J120" s="16"/>
      <c r="K120" s="16" t="n">
        <v>0.307968577198204</v>
      </c>
      <c r="L120" s="16" t="n">
        <v>0.304289636706374</v>
      </c>
      <c r="M120" s="16" t="n">
        <v>0.445312458367158</v>
      </c>
      <c r="N120" s="16" t="n">
        <v>0.349214124381665</v>
      </c>
    </row>
    <row r="121">
      <c r="B121" t="s">
        <v>113</v>
      </c>
      <c r="C121" s="16" t="n">
        <v>0.504385337311416</v>
      </c>
      <c r="D121" s="16" t="n">
        <v>0.46716715054701</v>
      </c>
      <c r="E121" s="16" t="n">
        <v>0.540124695192475</v>
      </c>
      <c r="F121" s="16"/>
      <c r="G121" s="16" t="n">
        <v>0.527975947517764</v>
      </c>
      <c r="H121" s="16" t="n">
        <v>0.520324446787908</v>
      </c>
      <c r="I121" s="16" t="n">
        <v>0.48023957721894</v>
      </c>
      <c r="J121" s="16"/>
      <c r="K121" s="16" t="n">
        <v>0.521182670874594</v>
      </c>
      <c r="L121" s="16" t="n">
        <v>0.495019136630655</v>
      </c>
      <c r="M121" s="16" t="n">
        <v>0.450338201994826</v>
      </c>
      <c r="N121" s="16" t="n">
        <v>0.490783024033963</v>
      </c>
    </row>
    <row r="122">
      <c r="B122" t="s">
        <v>114</v>
      </c>
      <c r="C122" s="16" t="n">
        <v>0.116100737879064</v>
      </c>
      <c r="D122" s="16" t="n">
        <v>0.126729798634368</v>
      </c>
      <c r="E122" s="16" t="n">
        <v>0.104433926361533</v>
      </c>
      <c r="F122" s="16"/>
      <c r="G122" s="16" t="n">
        <v>0.11697346481934</v>
      </c>
      <c r="H122" s="16" t="n">
        <v>0.124508810430212</v>
      </c>
      <c r="I122" s="16" t="n">
        <v>0.107933869313726</v>
      </c>
      <c r="J122" s="16"/>
      <c r="K122" s="16" t="n">
        <v>0.116176234272481</v>
      </c>
      <c r="L122" s="16" t="n">
        <v>0.136722171980769</v>
      </c>
      <c r="M122" s="16" t="n">
        <v>0.0829051863764269</v>
      </c>
      <c r="N122" s="16" t="n">
        <v>0.107992062492269</v>
      </c>
    </row>
    <row r="123">
      <c r="B123" t="s">
        <v>115</v>
      </c>
      <c r="C123" s="16" t="n">
        <v>0.0201440639959744</v>
      </c>
      <c r="D123" s="16" t="n">
        <v>0.020183883817725</v>
      </c>
      <c r="E123" s="16" t="n">
        <v>0.0196343555045297</v>
      </c>
      <c r="F123" s="16"/>
      <c r="G123" s="16" t="n">
        <v>0.0135707686025444</v>
      </c>
      <c r="H123" s="16" t="n">
        <v>0.0176319848564986</v>
      </c>
      <c r="I123" s="16" t="n">
        <v>0.0250772784063797</v>
      </c>
      <c r="J123" s="16"/>
      <c r="K123" s="16" t="n">
        <v>0.0202950381206362</v>
      </c>
      <c r="L123" s="16" t="n">
        <v>0.0256602185380552</v>
      </c>
      <c r="M123" s="16" t="n">
        <v>0.00943389656783926</v>
      </c>
      <c r="N123" s="16" t="n">
        <v>0.0158327638746989</v>
      </c>
    </row>
    <row r="124">
      <c r="B124" t="s">
        <v>74</v>
      </c>
      <c r="C124" s="16" t="n">
        <v>0.0345983556024945</v>
      </c>
      <c r="D124" s="16" t="n">
        <v>0.0430209951775692</v>
      </c>
      <c r="E124" s="16" t="n">
        <v>0.0259852415028257</v>
      </c>
      <c r="F124" s="16"/>
      <c r="G124" s="16" t="n">
        <v>0.0568946678030473</v>
      </c>
      <c r="H124" s="16" t="n">
        <v>0.0359277409492724</v>
      </c>
      <c r="I124" s="16" t="n">
        <v>0.0245554724445822</v>
      </c>
      <c r="J124" s="16"/>
      <c r="K124" s="16" t="n">
        <v>0.0343774795340845</v>
      </c>
      <c r="L124" s="16" t="n">
        <v>0.0383088361441456</v>
      </c>
      <c r="M124" s="16" t="n">
        <v>0.0120102566937498</v>
      </c>
      <c r="N124" s="16" t="n">
        <v>0.0361780252174043</v>
      </c>
    </row>
    <row r="125">
      <c r="B125" t="s">
        <v>116</v>
      </c>
      <c r="C125" s="16" t="n">
        <v>0.829156842522467</v>
      </c>
      <c r="D125" s="16" t="n">
        <v>0.810065322370338</v>
      </c>
      <c r="E125" s="16" t="n">
        <v>0.849946476631111</v>
      </c>
      <c r="F125" s="16"/>
      <c r="G125" s="16" t="n">
        <v>0.812561098775068</v>
      </c>
      <c r="H125" s="16" t="n">
        <v>0.821931463764017</v>
      </c>
      <c r="I125" s="16" t="n">
        <v>0.842433379835312</v>
      </c>
      <c r="J125" s="16"/>
      <c r="K125" s="16" t="n">
        <v>0.829151248072798</v>
      </c>
      <c r="L125" s="16" t="n">
        <v>0.79930877333703</v>
      </c>
      <c r="M125" s="16" t="n">
        <v>0.895650660361984</v>
      </c>
      <c r="N125" s="16" t="n">
        <v>0.839997148415628</v>
      </c>
    </row>
    <row r="126">
      <c r="B126" t="s">
        <v>117</v>
      </c>
      <c r="C126" s="16" t="n">
        <v>0.136244801875038</v>
      </c>
      <c r="D126" s="16" t="n">
        <v>0.146913682452093</v>
      </c>
      <c r="E126" s="16" t="n">
        <v>0.124068281866063</v>
      </c>
      <c r="F126" s="16"/>
      <c r="G126" s="16" t="n">
        <v>0.130544233421885</v>
      </c>
      <c r="H126" s="16" t="n">
        <v>0.142140795286711</v>
      </c>
      <c r="I126" s="16" t="n">
        <v>0.133011147720105</v>
      </c>
      <c r="J126" s="16"/>
      <c r="K126" s="16" t="n">
        <v>0.136471272393118</v>
      </c>
      <c r="L126" s="16" t="n">
        <v>0.162382390518825</v>
      </c>
      <c r="M126" s="16" t="n">
        <v>0.0923390829442662</v>
      </c>
      <c r="N126" s="16" t="n">
        <v>0.123824826366968</v>
      </c>
    </row>
    <row r="127">
      <c r="B127" t="s">
        <v>118</v>
      </c>
      <c r="C127" s="16" t="n">
        <v>0.692912040647429</v>
      </c>
      <c r="D127" s="16" t="n">
        <v>0.663151639918245</v>
      </c>
      <c r="E127" s="16" t="n">
        <v>0.725878194765048</v>
      </c>
      <c r="F127" s="16"/>
      <c r="G127" s="16" t="n">
        <v>0.682016865353184</v>
      </c>
      <c r="H127" s="16" t="n">
        <v>0.679790668477306</v>
      </c>
      <c r="I127" s="16" t="n">
        <v>0.709422232115207</v>
      </c>
      <c r="J127" s="16"/>
      <c r="K127" s="16" t="n">
        <v>0.69267997567968</v>
      </c>
      <c r="L127" s="16" t="n">
        <v>0.636926382818205</v>
      </c>
      <c r="M127" s="16" t="n">
        <v>0.803311577417718</v>
      </c>
      <c r="N127" s="16" t="n">
        <v>0.716172322048661</v>
      </c>
    </row>
    <row r="128">
      <c r="C128" s="16"/>
      <c r="D128" s="16"/>
      <c r="E128" s="16"/>
      <c r="F128" s="16"/>
      <c r="G128" s="16"/>
      <c r="H128" s="16"/>
      <c r="I128" s="16"/>
      <c r="J128" s="16"/>
      <c r="K128" s="16"/>
      <c r="L128" s="16"/>
      <c r="M128" s="16"/>
      <c r="N128" s="16"/>
    </row>
    <row r="129">
      <c r="B129" s="7" t="s">
        <v>122</v>
      </c>
      <c r="C129" s="16"/>
      <c r="D129" s="16"/>
      <c r="E129" s="16"/>
      <c r="F129" s="16"/>
      <c r="G129" s="16"/>
      <c r="H129" s="16"/>
      <c r="I129" s="16"/>
      <c r="J129" s="16"/>
      <c r="K129" s="16"/>
      <c r="L129" s="16"/>
      <c r="M129" s="16"/>
      <c r="N129" s="16"/>
    </row>
    <row r="130">
      <c r="B130" s="26" t="s">
        <v>44</v>
      </c>
      <c r="C130" s="16"/>
      <c r="D130" s="16"/>
      <c r="E130" s="16"/>
      <c r="F130" s="16"/>
      <c r="G130" s="16"/>
      <c r="H130" s="16"/>
      <c r="I130" s="16"/>
      <c r="J130" s="16"/>
      <c r="K130" s="16"/>
      <c r="L130" s="16"/>
      <c r="M130" s="16"/>
      <c r="N130" s="16"/>
    </row>
    <row r="131">
      <c r="B131" t="s">
        <v>112</v>
      </c>
      <c r="C131" s="16" t="n">
        <v>0.474250865504206</v>
      </c>
      <c r="D131" s="16" t="n">
        <v>0.446144172101255</v>
      </c>
      <c r="E131" s="16" t="n">
        <v>0.499815080525892</v>
      </c>
      <c r="F131" s="16"/>
      <c r="G131" s="16" t="n">
        <v>0.445055715296411</v>
      </c>
      <c r="H131" s="16" t="n">
        <v>0.439589310004473</v>
      </c>
      <c r="I131" s="16" t="n">
        <v>0.518028009247842</v>
      </c>
      <c r="J131" s="16"/>
      <c r="K131" s="16" t="n">
        <v>0.450715139893459</v>
      </c>
      <c r="L131" s="16" t="n">
        <v>0.4982909252816</v>
      </c>
      <c r="M131" s="16" t="n">
        <v>0.584346407016837</v>
      </c>
      <c r="N131" s="16" t="n">
        <v>0.464130545979419</v>
      </c>
    </row>
    <row r="132">
      <c r="B132" t="s">
        <v>113</v>
      </c>
      <c r="C132" s="16" t="n">
        <v>0.435454332693648</v>
      </c>
      <c r="D132" s="16" t="n">
        <v>0.450857126963885</v>
      </c>
      <c r="E132" s="16" t="n">
        <v>0.423390521784586</v>
      </c>
      <c r="F132" s="16"/>
      <c r="G132" s="16" t="n">
        <v>0.461760736001439</v>
      </c>
      <c r="H132" s="16" t="n">
        <v>0.462874885599171</v>
      </c>
      <c r="I132" s="16" t="n">
        <v>0.399554557452712</v>
      </c>
      <c r="J132" s="16"/>
      <c r="K132" s="16" t="n">
        <v>0.464213091620998</v>
      </c>
      <c r="L132" s="16" t="n">
        <v>0.395375491431339</v>
      </c>
      <c r="M132" s="16" t="n">
        <v>0.365943358672951</v>
      </c>
      <c r="N132" s="16" t="n">
        <v>0.402483648519496</v>
      </c>
    </row>
    <row r="133">
      <c r="B133" t="s">
        <v>114</v>
      </c>
      <c r="C133" s="16" t="n">
        <v>0.0508399108765007</v>
      </c>
      <c r="D133" s="16" t="n">
        <v>0.0479903256887637</v>
      </c>
      <c r="E133" s="16" t="n">
        <v>0.0518575524546298</v>
      </c>
      <c r="F133" s="16"/>
      <c r="G133" s="16" t="n">
        <v>0.0476692206573866</v>
      </c>
      <c r="H133" s="16" t="n">
        <v>0.0530135956963528</v>
      </c>
      <c r="I133" s="16" t="n">
        <v>0.050069986981101</v>
      </c>
      <c r="J133" s="16"/>
      <c r="K133" s="16" t="n">
        <v>0.0540143333686162</v>
      </c>
      <c r="L133" s="16" t="n">
        <v>0.0439336379039833</v>
      </c>
      <c r="M133" s="16" t="n">
        <v>0.0153274570615272</v>
      </c>
      <c r="N133" s="16" t="n">
        <v>0.0721811325632592</v>
      </c>
    </row>
    <row r="134">
      <c r="B134" t="s">
        <v>115</v>
      </c>
      <c r="C134" s="16" t="n">
        <v>0.0199031176922172</v>
      </c>
      <c r="D134" s="16" t="n">
        <v>0.0241103124648563</v>
      </c>
      <c r="E134" s="16" t="n">
        <v>0.01621446095086</v>
      </c>
      <c r="F134" s="16"/>
      <c r="G134" s="16" t="n">
        <v>0.0156715101488602</v>
      </c>
      <c r="H134" s="16" t="n">
        <v>0.0223915507033635</v>
      </c>
      <c r="I134" s="16" t="n">
        <v>0.0192593970586035</v>
      </c>
      <c r="J134" s="16"/>
      <c r="K134" s="16" t="n">
        <v>0.0160327877341432</v>
      </c>
      <c r="L134" s="16" t="n">
        <v>0.0269311536815021</v>
      </c>
      <c r="M134" s="16" t="n">
        <v>0.029357198215841</v>
      </c>
      <c r="N134" s="16" t="n">
        <v>0.0256025920433163</v>
      </c>
    </row>
    <row r="135">
      <c r="B135" t="s">
        <v>74</v>
      </c>
      <c r="C135" s="16" t="n">
        <v>0.0195517732334289</v>
      </c>
      <c r="D135" s="16" t="n">
        <v>0.0308980627812401</v>
      </c>
      <c r="E135" s="16" t="n">
        <v>0.00872238428403172</v>
      </c>
      <c r="F135" s="16"/>
      <c r="G135" s="16" t="n">
        <v>0.0298428178959034</v>
      </c>
      <c r="H135" s="16" t="n">
        <v>0.0221306579966397</v>
      </c>
      <c r="I135" s="16" t="n">
        <v>0.0130880492597407</v>
      </c>
      <c r="J135" s="16"/>
      <c r="K135" s="16" t="n">
        <v>0.0150246473827836</v>
      </c>
      <c r="L135" s="16" t="n">
        <v>0.0354687917015747</v>
      </c>
      <c r="M135" s="16" t="n">
        <v>0.00502557903284369</v>
      </c>
      <c r="N135" s="16" t="n">
        <v>0.0356020808945094</v>
      </c>
    </row>
    <row r="136">
      <c r="B136" t="s">
        <v>116</v>
      </c>
      <c r="C136" s="16" t="n">
        <v>0.909705198197853</v>
      </c>
      <c r="D136" s="16" t="n">
        <v>0.89700129906514</v>
      </c>
      <c r="E136" s="16" t="n">
        <v>0.923205602310479</v>
      </c>
      <c r="F136" s="16"/>
      <c r="G136" s="16" t="n">
        <v>0.90681645129785</v>
      </c>
      <c r="H136" s="16" t="n">
        <v>0.902464195603644</v>
      </c>
      <c r="I136" s="16" t="n">
        <v>0.917582566700555</v>
      </c>
      <c r="J136" s="16"/>
      <c r="K136" s="16" t="n">
        <v>0.914928231514457</v>
      </c>
      <c r="L136" s="16" t="n">
        <v>0.89366641671294</v>
      </c>
      <c r="M136" s="16" t="n">
        <v>0.950289765689788</v>
      </c>
      <c r="N136" s="16" t="n">
        <v>0.866614194498915</v>
      </c>
    </row>
    <row r="137">
      <c r="B137" t="s">
        <v>117</v>
      </c>
      <c r="C137" s="16" t="n">
        <v>0.0707430285687179</v>
      </c>
      <c r="D137" s="16" t="n">
        <v>0.0721006381536199</v>
      </c>
      <c r="E137" s="16" t="n">
        <v>0.0680720134054897</v>
      </c>
      <c r="F137" s="16"/>
      <c r="G137" s="16" t="n">
        <v>0.0633407308062468</v>
      </c>
      <c r="H137" s="16" t="n">
        <v>0.0754051463997163</v>
      </c>
      <c r="I137" s="16" t="n">
        <v>0.0693293840397045</v>
      </c>
      <c r="J137" s="16"/>
      <c r="K137" s="16" t="n">
        <v>0.0700471211027594</v>
      </c>
      <c r="L137" s="16" t="n">
        <v>0.0708647915854854</v>
      </c>
      <c r="M137" s="16" t="n">
        <v>0.0446846552773682</v>
      </c>
      <c r="N137" s="16" t="n">
        <v>0.0977837246065755</v>
      </c>
    </row>
    <row r="138">
      <c r="B138" t="s">
        <v>118</v>
      </c>
      <c r="C138" s="16" t="n">
        <v>0.838962169629135</v>
      </c>
      <c r="D138" s="16" t="n">
        <v>0.82490066091152</v>
      </c>
      <c r="E138" s="16" t="n">
        <v>0.855133588904989</v>
      </c>
      <c r="F138" s="16"/>
      <c r="G138" s="16" t="n">
        <v>0.843475720491603</v>
      </c>
      <c r="H138" s="16" t="n">
        <v>0.827059049203928</v>
      </c>
      <c r="I138" s="16" t="n">
        <v>0.84825318266085</v>
      </c>
      <c r="J138" s="16"/>
      <c r="K138" s="16" t="n">
        <v>0.844881110411698</v>
      </c>
      <c r="L138" s="16" t="n">
        <v>0.822801625127454</v>
      </c>
      <c r="M138" s="16" t="n">
        <v>0.90560511041242</v>
      </c>
      <c r="N138" s="16" t="n">
        <v>0.76883046989234</v>
      </c>
    </row>
    <row r="139">
      <c r="C139" s="16"/>
      <c r="D139" s="16"/>
      <c r="E139" s="16"/>
      <c r="F139" s="16"/>
      <c r="G139" s="16"/>
      <c r="H139" s="16"/>
      <c r="I139" s="16"/>
      <c r="J139" s="16"/>
      <c r="K139" s="16"/>
      <c r="L139" s="16"/>
      <c r="M139" s="16"/>
      <c r="N139" s="16"/>
    </row>
    <row r="140">
      <c r="B140" s="7" t="s">
        <v>123</v>
      </c>
      <c r="C140" s="16"/>
      <c r="D140" s="16"/>
      <c r="E140" s="16"/>
      <c r="F140" s="16"/>
      <c r="G140" s="16"/>
      <c r="H140" s="16"/>
      <c r="I140" s="16"/>
      <c r="J140" s="16"/>
      <c r="K140" s="16"/>
      <c r="L140" s="16"/>
      <c r="M140" s="16"/>
      <c r="N140" s="16"/>
    </row>
    <row r="141">
      <c r="B141" s="26" t="s">
        <v>44</v>
      </c>
      <c r="C141" s="16"/>
      <c r="D141" s="16"/>
      <c r="E141" s="16"/>
      <c r="F141" s="16"/>
      <c r="G141" s="16"/>
      <c r="H141" s="16"/>
      <c r="I141" s="16"/>
      <c r="J141" s="16"/>
      <c r="K141" s="16"/>
      <c r="L141" s="16"/>
      <c r="M141" s="16"/>
      <c r="N141" s="16"/>
    </row>
    <row r="142">
      <c r="B142" t="s">
        <v>112</v>
      </c>
      <c r="C142" s="16" t="n">
        <v>0.242785944417156</v>
      </c>
      <c r="D142" s="16" t="n">
        <v>0.257981598710663</v>
      </c>
      <c r="E142" s="16" t="n">
        <v>0.228568211153875</v>
      </c>
      <c r="F142" s="16"/>
      <c r="G142" s="16" t="n">
        <v>0.179775377396611</v>
      </c>
      <c r="H142" s="16" t="n">
        <v>0.228770769060486</v>
      </c>
      <c r="I142" s="16" t="n">
        <v>0.280711107886394</v>
      </c>
      <c r="J142" s="16"/>
      <c r="K142" s="16" t="n">
        <v>0.223553007346079</v>
      </c>
      <c r="L142" s="16" t="n">
        <v>0.256468256347595</v>
      </c>
      <c r="M142" s="16" t="n">
        <v>0.375567978784558</v>
      </c>
      <c r="N142" s="16" t="n">
        <v>0.177488407262416</v>
      </c>
    </row>
    <row r="143">
      <c r="B143" t="s">
        <v>113</v>
      </c>
      <c r="C143" s="16" t="n">
        <v>0.47150455202179</v>
      </c>
      <c r="D143" s="16" t="n">
        <v>0.443101652869164</v>
      </c>
      <c r="E143" s="16" t="n">
        <v>0.500381386752495</v>
      </c>
      <c r="F143" s="16"/>
      <c r="G143" s="16" t="n">
        <v>0.509174874946426</v>
      </c>
      <c r="H143" s="16" t="n">
        <v>0.482356355297616</v>
      </c>
      <c r="I143" s="16" t="n">
        <v>0.446530690450297</v>
      </c>
      <c r="J143" s="16"/>
      <c r="K143" s="16" t="n">
        <v>0.482791148753914</v>
      </c>
      <c r="L143" s="16" t="n">
        <v>0.481485205772939</v>
      </c>
      <c r="M143" s="16" t="n">
        <v>0.416415344397423</v>
      </c>
      <c r="N143" s="16" t="n">
        <v>0.443529170661341</v>
      </c>
    </row>
    <row r="144">
      <c r="B144" t="s">
        <v>114</v>
      </c>
      <c r="C144" s="16" t="n">
        <v>0.193182957735332</v>
      </c>
      <c r="D144" s="16" t="n">
        <v>0.199122417303171</v>
      </c>
      <c r="E144" s="16" t="n">
        <v>0.189074192575172</v>
      </c>
      <c r="F144" s="16"/>
      <c r="G144" s="16" t="n">
        <v>0.207195814938685</v>
      </c>
      <c r="H144" s="16" t="n">
        <v>0.195810320915645</v>
      </c>
      <c r="I144" s="16" t="n">
        <v>0.185204169493063</v>
      </c>
      <c r="J144" s="16"/>
      <c r="K144" s="16" t="n">
        <v>0.20522875613124</v>
      </c>
      <c r="L144" s="16" t="n">
        <v>0.172267817841303</v>
      </c>
      <c r="M144" s="16" t="n">
        <v>0.111177967237229</v>
      </c>
      <c r="N144" s="16" t="n">
        <v>0.263430385764194</v>
      </c>
    </row>
    <row r="145">
      <c r="B145" t="s">
        <v>115</v>
      </c>
      <c r="C145" s="16" t="n">
        <v>0.0335303361032061</v>
      </c>
      <c r="D145" s="16" t="n">
        <v>0.0403735652146613</v>
      </c>
      <c r="E145" s="16" t="n">
        <v>0.0265701128747437</v>
      </c>
      <c r="F145" s="16"/>
      <c r="G145" s="16" t="n">
        <v>0.0241573219924685</v>
      </c>
      <c r="H145" s="16" t="n">
        <v>0.0329040601864635</v>
      </c>
      <c r="I145" s="16" t="n">
        <v>0.0378149293149172</v>
      </c>
      <c r="J145" s="16"/>
      <c r="K145" s="16" t="n">
        <v>0.0279063573605433</v>
      </c>
      <c r="L145" s="16" t="n">
        <v>0.0328221385259199</v>
      </c>
      <c r="M145" s="16" t="n">
        <v>0.0606140509301813</v>
      </c>
      <c r="N145" s="16" t="n">
        <v>0.0499871074704885</v>
      </c>
    </row>
    <row r="146">
      <c r="B146" t="s">
        <v>74</v>
      </c>
      <c r="C146" s="16" t="n">
        <v>0.0589962097225161</v>
      </c>
      <c r="D146" s="16" t="n">
        <v>0.059420765902341</v>
      </c>
      <c r="E146" s="16" t="n">
        <v>0.055406096643714</v>
      </c>
      <c r="F146" s="16"/>
      <c r="G146" s="16" t="n">
        <v>0.079696610725809</v>
      </c>
      <c r="H146" s="16" t="n">
        <v>0.0601584945397894</v>
      </c>
      <c r="I146" s="16" t="n">
        <v>0.0497391028553293</v>
      </c>
      <c r="J146" s="16"/>
      <c r="K146" s="16" t="n">
        <v>0.0605207304082242</v>
      </c>
      <c r="L146" s="16" t="n">
        <v>0.0569565815122433</v>
      </c>
      <c r="M146" s="16" t="n">
        <v>0.036224658650608</v>
      </c>
      <c r="N146" s="16" t="n">
        <v>0.0655649288415605</v>
      </c>
    </row>
    <row r="147">
      <c r="B147" t="s">
        <v>116</v>
      </c>
      <c r="C147" s="16" t="n">
        <v>0.714290496438946</v>
      </c>
      <c r="D147" s="16" t="n">
        <v>0.701083251579827</v>
      </c>
      <c r="E147" s="16" t="n">
        <v>0.72894959790637</v>
      </c>
      <c r="F147" s="16"/>
      <c r="G147" s="16" t="n">
        <v>0.688950252343037</v>
      </c>
      <c r="H147" s="16" t="n">
        <v>0.711127124358102</v>
      </c>
      <c r="I147" s="16" t="n">
        <v>0.727241798336691</v>
      </c>
      <c r="J147" s="16"/>
      <c r="K147" s="16" t="n">
        <v>0.706344156099993</v>
      </c>
      <c r="L147" s="16" t="n">
        <v>0.737953462120534</v>
      </c>
      <c r="M147" s="16" t="n">
        <v>0.791983323181981</v>
      </c>
      <c r="N147" s="16" t="n">
        <v>0.621017577923757</v>
      </c>
    </row>
    <row r="148">
      <c r="B148" t="s">
        <v>117</v>
      </c>
      <c r="C148" s="16" t="n">
        <v>0.226713293838538</v>
      </c>
      <c r="D148" s="16" t="n">
        <v>0.239495982517832</v>
      </c>
      <c r="E148" s="16" t="n">
        <v>0.215644305449916</v>
      </c>
      <c r="F148" s="16"/>
      <c r="G148" s="16" t="n">
        <v>0.231353136931154</v>
      </c>
      <c r="H148" s="16" t="n">
        <v>0.228714381102109</v>
      </c>
      <c r="I148" s="16" t="n">
        <v>0.22301909880798</v>
      </c>
      <c r="J148" s="16"/>
      <c r="K148" s="16" t="n">
        <v>0.233135113491783</v>
      </c>
      <c r="L148" s="16" t="n">
        <v>0.205089956367223</v>
      </c>
      <c r="M148" s="16" t="n">
        <v>0.171792018167411</v>
      </c>
      <c r="N148" s="16" t="n">
        <v>0.313417493234683</v>
      </c>
    </row>
    <row r="149">
      <c r="B149" t="s">
        <v>118</v>
      </c>
      <c r="C149" s="16" t="n">
        <v>0.487577202600408</v>
      </c>
      <c r="D149" s="16" t="n">
        <v>0.461587269061994</v>
      </c>
      <c r="E149" s="16" t="n">
        <v>0.513305292456454</v>
      </c>
      <c r="F149" s="16"/>
      <c r="G149" s="16" t="n">
        <v>0.457597115411883</v>
      </c>
      <c r="H149" s="16" t="n">
        <v>0.482412743255993</v>
      </c>
      <c r="I149" s="16" t="n">
        <v>0.504222699528711</v>
      </c>
      <c r="J149" s="16"/>
      <c r="K149" s="16" t="n">
        <v>0.47320904260821</v>
      </c>
      <c r="L149" s="16" t="n">
        <v>0.532863505753311</v>
      </c>
      <c r="M149" s="16" t="n">
        <v>0.620191305014571</v>
      </c>
      <c r="N149" s="16" t="n">
        <v>0.307600084689074</v>
      </c>
    </row>
    <row r="150">
      <c r="C150" s="16"/>
      <c r="D150" s="16"/>
      <c r="E150" s="16"/>
      <c r="F150" s="16"/>
      <c r="G150" s="16"/>
      <c r="H150" s="16"/>
      <c r="I150" s="16"/>
      <c r="J150" s="16"/>
      <c r="K150" s="16"/>
      <c r="L150" s="16"/>
      <c r="M150" s="16"/>
      <c r="N150" s="16"/>
    </row>
    <row r="151">
      <c r="B151" s="7" t="s">
        <v>124</v>
      </c>
      <c r="C151" s="16"/>
      <c r="D151" s="16"/>
      <c r="E151" s="16"/>
      <c r="F151" s="16"/>
      <c r="G151" s="16"/>
      <c r="H151" s="16"/>
      <c r="I151" s="16"/>
      <c r="J151" s="16"/>
      <c r="K151" s="16"/>
      <c r="L151" s="16"/>
      <c r="M151" s="16"/>
      <c r="N151" s="16"/>
    </row>
    <row r="152">
      <c r="B152" s="26" t="s">
        <v>44</v>
      </c>
      <c r="C152" s="16"/>
      <c r="D152" s="16"/>
      <c r="E152" s="16"/>
      <c r="F152" s="16"/>
      <c r="G152" s="16"/>
      <c r="H152" s="16"/>
      <c r="I152" s="16"/>
      <c r="J152" s="16"/>
      <c r="K152" s="16"/>
      <c r="L152" s="16"/>
      <c r="M152" s="16"/>
      <c r="N152" s="16"/>
    </row>
    <row r="153">
      <c r="B153" t="s">
        <v>112</v>
      </c>
      <c r="C153" s="16" t="n">
        <v>0.38116655202123</v>
      </c>
      <c r="D153" s="16" t="n">
        <v>0.394813963590104</v>
      </c>
      <c r="E153" s="16" t="n">
        <v>0.366549646288279</v>
      </c>
      <c r="F153" s="16"/>
      <c r="G153" s="16" t="n">
        <v>0.374760882595898</v>
      </c>
      <c r="H153" s="16" t="n">
        <v>0.385128910721598</v>
      </c>
      <c r="I153" s="16" t="n">
        <v>0.380010278170685</v>
      </c>
      <c r="J153" s="16"/>
      <c r="K153" s="16" t="n">
        <v>0.362174243146502</v>
      </c>
      <c r="L153" s="16" t="n">
        <v>0.393013513875798</v>
      </c>
      <c r="M153" s="16" t="n">
        <v>0.50856299052298</v>
      </c>
      <c r="N153" s="16" t="n">
        <v>0.327503877457056</v>
      </c>
    </row>
    <row r="154">
      <c r="B154" t="s">
        <v>113</v>
      </c>
      <c r="C154" s="16" t="n">
        <v>0.500330736447017</v>
      </c>
      <c r="D154" s="16" t="n">
        <v>0.469246409974285</v>
      </c>
      <c r="E154" s="16" t="n">
        <v>0.530295434315928</v>
      </c>
      <c r="F154" s="16"/>
      <c r="G154" s="16" t="n">
        <v>0.505308984038697</v>
      </c>
      <c r="H154" s="16" t="n">
        <v>0.490957882875273</v>
      </c>
      <c r="I154" s="16" t="n">
        <v>0.50708426170662</v>
      </c>
      <c r="J154" s="16"/>
      <c r="K154" s="16" t="n">
        <v>0.523430031517023</v>
      </c>
      <c r="L154" s="16" t="n">
        <v>0.477942563097875</v>
      </c>
      <c r="M154" s="16" t="n">
        <v>0.401263354102162</v>
      </c>
      <c r="N154" s="16" t="n">
        <v>0.512806086289584</v>
      </c>
    </row>
    <row r="155">
      <c r="B155" t="s">
        <v>114</v>
      </c>
      <c r="C155" s="16" t="n">
        <v>0.082237976764937</v>
      </c>
      <c r="D155" s="16" t="n">
        <v>0.0893455430245511</v>
      </c>
      <c r="E155" s="16" t="n">
        <v>0.0762719489090484</v>
      </c>
      <c r="F155" s="16"/>
      <c r="G155" s="16" t="n">
        <v>0.0771796720814437</v>
      </c>
      <c r="H155" s="16" t="n">
        <v>0.0897923024890495</v>
      </c>
      <c r="I155" s="16" t="n">
        <v>0.0772078790747336</v>
      </c>
      <c r="J155" s="16"/>
      <c r="K155" s="16" t="n">
        <v>0.0839013351550011</v>
      </c>
      <c r="L155" s="16" t="n">
        <v>0.0691863545327262</v>
      </c>
      <c r="M155" s="16" t="n">
        <v>0.0564446728403827</v>
      </c>
      <c r="N155" s="16" t="n">
        <v>0.136578980204463</v>
      </c>
    </row>
    <row r="156">
      <c r="B156" t="s">
        <v>115</v>
      </c>
      <c r="C156" s="16" t="n">
        <v>0.0146362227214542</v>
      </c>
      <c r="D156" s="16" t="n">
        <v>0.0181200016125042</v>
      </c>
      <c r="E156" s="16" t="n">
        <v>0.0115341691784956</v>
      </c>
      <c r="F156" s="16"/>
      <c r="G156" s="16" t="n">
        <v>0.00587797842957817</v>
      </c>
      <c r="H156" s="16" t="n">
        <v>0.0161828652076695</v>
      </c>
      <c r="I156" s="16" t="n">
        <v>0.016656502938341</v>
      </c>
      <c r="J156" s="16"/>
      <c r="K156" s="16" t="n">
        <v>0.0103055430808192</v>
      </c>
      <c r="L156" s="16" t="n">
        <v>0.0261199922935619</v>
      </c>
      <c r="M156" s="16" t="n">
        <v>0.0236404867998162</v>
      </c>
      <c r="N156" s="16" t="n">
        <v>0.00666341374675668</v>
      </c>
    </row>
    <row r="157">
      <c r="B157" t="s">
        <v>74</v>
      </c>
      <c r="C157" s="16" t="n">
        <v>0.0216285120453625</v>
      </c>
      <c r="D157" s="16" t="n">
        <v>0.0284740817985558</v>
      </c>
      <c r="E157" s="16" t="n">
        <v>0.0153488013082494</v>
      </c>
      <c r="F157" s="16"/>
      <c r="G157" s="16" t="n">
        <v>0.0368724828543825</v>
      </c>
      <c r="H157" s="16" t="n">
        <v>0.0179380387064093</v>
      </c>
      <c r="I157" s="16" t="n">
        <v>0.0190410781096205</v>
      </c>
      <c r="J157" s="16"/>
      <c r="K157" s="16" t="n">
        <v>0.0201888471006543</v>
      </c>
      <c r="L157" s="16" t="n">
        <v>0.0337375762000386</v>
      </c>
      <c r="M157" s="16" t="n">
        <v>0.0100884957346589</v>
      </c>
      <c r="N157" s="16" t="n">
        <v>0.0164476423021399</v>
      </c>
    </row>
    <row r="158">
      <c r="B158" t="s">
        <v>116</v>
      </c>
      <c r="C158" s="16" t="n">
        <v>0.881497288468246</v>
      </c>
      <c r="D158" s="16" t="n">
        <v>0.864060373564389</v>
      </c>
      <c r="E158" s="16" t="n">
        <v>0.896845080604207</v>
      </c>
      <c r="F158" s="16"/>
      <c r="G158" s="16" t="n">
        <v>0.880069866634596</v>
      </c>
      <c r="H158" s="16" t="n">
        <v>0.876086793596872</v>
      </c>
      <c r="I158" s="16" t="n">
        <v>0.887094539877305</v>
      </c>
      <c r="J158" s="16"/>
      <c r="K158" s="16" t="n">
        <v>0.885604274663525</v>
      </c>
      <c r="L158" s="16" t="n">
        <v>0.870956076973673</v>
      </c>
      <c r="M158" s="16" t="n">
        <v>0.909826344625142</v>
      </c>
      <c r="N158" s="16" t="n">
        <v>0.84030996374664</v>
      </c>
    </row>
    <row r="159">
      <c r="B159" t="s">
        <v>117</v>
      </c>
      <c r="C159" s="16" t="n">
        <v>0.0968741994863911</v>
      </c>
      <c r="D159" s="16" t="n">
        <v>0.107465544637055</v>
      </c>
      <c r="E159" s="16" t="n">
        <v>0.0878061180875439</v>
      </c>
      <c r="F159" s="16"/>
      <c r="G159" s="16" t="n">
        <v>0.0830576505110219</v>
      </c>
      <c r="H159" s="16" t="n">
        <v>0.105975167696719</v>
      </c>
      <c r="I159" s="16" t="n">
        <v>0.0938643820130746</v>
      </c>
      <c r="J159" s="16"/>
      <c r="K159" s="16" t="n">
        <v>0.0942068782358203</v>
      </c>
      <c r="L159" s="16" t="n">
        <v>0.0953063468262881</v>
      </c>
      <c r="M159" s="16" t="n">
        <v>0.0800851596401989</v>
      </c>
      <c r="N159" s="16" t="n">
        <v>0.14324239395122</v>
      </c>
    </row>
    <row r="160">
      <c r="B160" t="s">
        <v>118</v>
      </c>
      <c r="C160" s="16" t="n">
        <v>0.784623088981855</v>
      </c>
      <c r="D160" s="16" t="n">
        <v>0.756594828927333</v>
      </c>
      <c r="E160" s="16" t="n">
        <v>0.809038962516663</v>
      </c>
      <c r="F160" s="16"/>
      <c r="G160" s="16" t="n">
        <v>0.797012216123574</v>
      </c>
      <c r="H160" s="16" t="n">
        <v>0.770111625900153</v>
      </c>
      <c r="I160" s="16" t="n">
        <v>0.79323015786423</v>
      </c>
      <c r="J160" s="16"/>
      <c r="K160" s="16" t="n">
        <v>0.791397396427705</v>
      </c>
      <c r="L160" s="16" t="n">
        <v>0.775649730147385</v>
      </c>
      <c r="M160" s="16" t="n">
        <v>0.829741184984943</v>
      </c>
      <c r="N160" s="16" t="n">
        <v>0.697067569795421</v>
      </c>
    </row>
    <row r="161">
      <c r="C161" s="16"/>
      <c r="D161" s="16"/>
      <c r="E161" s="16"/>
      <c r="F161" s="16"/>
      <c r="G161" s="16"/>
      <c r="H161" s="16"/>
      <c r="I161" s="16"/>
      <c r="J161" s="16"/>
      <c r="K161" s="16"/>
      <c r="L161" s="16"/>
      <c r="M161" s="16"/>
      <c r="N161" s="16"/>
    </row>
    <row r="162">
      <c r="B162" s="7" t="s">
        <v>125</v>
      </c>
      <c r="C162" s="16"/>
      <c r="D162" s="16"/>
      <c r="E162" s="16"/>
      <c r="F162" s="16"/>
      <c r="G162" s="16"/>
      <c r="H162" s="16"/>
      <c r="I162" s="16"/>
      <c r="J162" s="16"/>
      <c r="K162" s="16"/>
      <c r="L162" s="16"/>
      <c r="M162" s="16"/>
      <c r="N162" s="16"/>
    </row>
    <row r="163">
      <c r="B163" s="26" t="s">
        <v>44</v>
      </c>
      <c r="C163" s="16"/>
      <c r="D163" s="16"/>
      <c r="E163" s="16"/>
      <c r="F163" s="16"/>
      <c r="G163" s="16"/>
      <c r="H163" s="16"/>
      <c r="I163" s="16"/>
      <c r="J163" s="16"/>
      <c r="K163" s="16"/>
      <c r="L163" s="16"/>
      <c r="M163" s="16"/>
      <c r="N163" s="16"/>
    </row>
    <row r="164">
      <c r="B164" t="s">
        <v>112</v>
      </c>
      <c r="C164" s="16" t="n">
        <v>0.498393814524926</v>
      </c>
      <c r="D164" s="16" t="n">
        <v>0.51676621832633</v>
      </c>
      <c r="E164" s="16" t="n">
        <v>0.482021677389016</v>
      </c>
      <c r="F164" s="16"/>
      <c r="G164" s="16" t="n">
        <v>0.492055159301557</v>
      </c>
      <c r="H164" s="16" t="n">
        <v>0.489636806912279</v>
      </c>
      <c r="I164" s="16" t="n">
        <v>0.50904412191983</v>
      </c>
      <c r="J164" s="16"/>
      <c r="K164" s="16" t="n">
        <v>0.458256049874367</v>
      </c>
      <c r="L164" s="16" t="n">
        <v>0.524239991487067</v>
      </c>
      <c r="M164" s="16" t="n">
        <v>0.700709582723566</v>
      </c>
      <c r="N164" s="16" t="n">
        <v>0.502452188844277</v>
      </c>
    </row>
    <row r="165">
      <c r="B165" t="s">
        <v>113</v>
      </c>
      <c r="C165" s="16" t="n">
        <v>0.404296873396271</v>
      </c>
      <c r="D165" s="16" t="n">
        <v>0.379675473658265</v>
      </c>
      <c r="E165" s="16" t="n">
        <v>0.428185904018668</v>
      </c>
      <c r="F165" s="16"/>
      <c r="G165" s="16" t="n">
        <v>0.4196284410621</v>
      </c>
      <c r="H165" s="16" t="n">
        <v>0.416149590145788</v>
      </c>
      <c r="I165" s="16" t="n">
        <v>0.387214740475487</v>
      </c>
      <c r="J165" s="16"/>
      <c r="K165" s="16" t="n">
        <v>0.436402872371605</v>
      </c>
      <c r="L165" s="16" t="n">
        <v>0.383115667280664</v>
      </c>
      <c r="M165" s="16" t="n">
        <v>0.256351620642277</v>
      </c>
      <c r="N165" s="16" t="n">
        <v>0.377481088454581</v>
      </c>
    </row>
    <row r="166">
      <c r="B166" t="s">
        <v>114</v>
      </c>
      <c r="C166" s="16" t="n">
        <v>0.0577676642068642</v>
      </c>
      <c r="D166" s="16" t="n">
        <v>0.0543277716016687</v>
      </c>
      <c r="E166" s="16" t="n">
        <v>0.0597651251127021</v>
      </c>
      <c r="F166" s="16"/>
      <c r="G166" s="16" t="n">
        <v>0.0525591115683169</v>
      </c>
      <c r="H166" s="16" t="n">
        <v>0.051323395963145</v>
      </c>
      <c r="I166" s="16" t="n">
        <v>0.0658200453194012</v>
      </c>
      <c r="J166" s="16"/>
      <c r="K166" s="16" t="n">
        <v>0.0670010485479094</v>
      </c>
      <c r="L166" s="16" t="n">
        <v>0.0476796199859141</v>
      </c>
      <c r="M166" s="16" t="n">
        <v>0.0278054335830312</v>
      </c>
      <c r="N166" s="16" t="n">
        <v>0.0528265659256534</v>
      </c>
    </row>
    <row r="167">
      <c r="B167" t="s">
        <v>115</v>
      </c>
      <c r="C167" s="16" t="n">
        <v>0.0184558331662086</v>
      </c>
      <c r="D167" s="16" t="n">
        <v>0.0211443951636522</v>
      </c>
      <c r="E167" s="16" t="n">
        <v>0.0162468393333666</v>
      </c>
      <c r="F167" s="16"/>
      <c r="G167" s="16" t="n">
        <v>0.0104576595108034</v>
      </c>
      <c r="H167" s="16" t="n">
        <v>0.0196075010715558</v>
      </c>
      <c r="I167" s="16" t="n">
        <v>0.0205433682903843</v>
      </c>
      <c r="J167" s="16"/>
      <c r="K167" s="16" t="n">
        <v>0.0186654629178462</v>
      </c>
      <c r="L167" s="16" t="n">
        <v>0.0123223834601369</v>
      </c>
      <c r="M167" s="16" t="n">
        <v>0.00512107475197687</v>
      </c>
      <c r="N167" s="16" t="n">
        <v>0.0497070286223336</v>
      </c>
    </row>
    <row r="168">
      <c r="B168" t="s">
        <v>74</v>
      </c>
      <c r="C168" s="16" t="n">
        <v>0.0210858147057301</v>
      </c>
      <c r="D168" s="16" t="n">
        <v>0.0280861412500844</v>
      </c>
      <c r="E168" s="16" t="n">
        <v>0.0137804541462478</v>
      </c>
      <c r="F168" s="16"/>
      <c r="G168" s="16" t="n">
        <v>0.0252996285572228</v>
      </c>
      <c r="H168" s="16" t="n">
        <v>0.0232827059072327</v>
      </c>
      <c r="I168" s="16" t="n">
        <v>0.0173777239948977</v>
      </c>
      <c r="J168" s="16"/>
      <c r="K168" s="16" t="n">
        <v>0.0196745662882731</v>
      </c>
      <c r="L168" s="16" t="n">
        <v>0.0326423377862176</v>
      </c>
      <c r="M168" s="16" t="n">
        <v>0.0100122882991496</v>
      </c>
      <c r="N168" s="16" t="n">
        <v>0.0175331281531552</v>
      </c>
    </row>
    <row r="169">
      <c r="B169" t="s">
        <v>116</v>
      </c>
      <c r="C169" s="16" t="n">
        <v>0.902690687921197</v>
      </c>
      <c r="D169" s="16" t="n">
        <v>0.896441691984595</v>
      </c>
      <c r="E169" s="16" t="n">
        <v>0.910207581407684</v>
      </c>
      <c r="F169" s="16"/>
      <c r="G169" s="16" t="n">
        <v>0.911683600363657</v>
      </c>
      <c r="H169" s="16" t="n">
        <v>0.905786397058066</v>
      </c>
      <c r="I169" s="16" t="n">
        <v>0.896258862395317</v>
      </c>
      <c r="J169" s="16"/>
      <c r="K169" s="16" t="n">
        <v>0.894658922245971</v>
      </c>
      <c r="L169" s="16" t="n">
        <v>0.907355658767731</v>
      </c>
      <c r="M169" s="16" t="n">
        <v>0.957061203365842</v>
      </c>
      <c r="N169" s="16" t="n">
        <v>0.879933277298858</v>
      </c>
    </row>
    <row r="170">
      <c r="B170" t="s">
        <v>117</v>
      </c>
      <c r="C170" s="16" t="n">
        <v>0.0762234973730728</v>
      </c>
      <c r="D170" s="16" t="n">
        <v>0.0754721667653209</v>
      </c>
      <c r="E170" s="16" t="n">
        <v>0.0760119644460687</v>
      </c>
      <c r="F170" s="16"/>
      <c r="G170" s="16" t="n">
        <v>0.0630167710791203</v>
      </c>
      <c r="H170" s="16" t="n">
        <v>0.0709308970347008</v>
      </c>
      <c r="I170" s="16" t="n">
        <v>0.0863634136097855</v>
      </c>
      <c r="J170" s="16"/>
      <c r="K170" s="16" t="n">
        <v>0.0856665114657556</v>
      </c>
      <c r="L170" s="16" t="n">
        <v>0.060002003446051</v>
      </c>
      <c r="M170" s="16" t="n">
        <v>0.0329265083350081</v>
      </c>
      <c r="N170" s="16" t="n">
        <v>0.102533594547987</v>
      </c>
    </row>
    <row r="171">
      <c r="B171" t="s">
        <v>118</v>
      </c>
      <c r="C171" s="16" t="n">
        <v>0.826467190548124</v>
      </c>
      <c r="D171" s="16" t="n">
        <v>0.820969525219274</v>
      </c>
      <c r="E171" s="16" t="n">
        <v>0.834195616961615</v>
      </c>
      <c r="F171" s="16"/>
      <c r="G171" s="16" t="n">
        <v>0.848666829284537</v>
      </c>
      <c r="H171" s="16" t="n">
        <v>0.834855500023366</v>
      </c>
      <c r="I171" s="16" t="n">
        <v>0.809895448785531</v>
      </c>
      <c r="J171" s="16"/>
      <c r="K171" s="16" t="n">
        <v>0.808992410780216</v>
      </c>
      <c r="L171" s="16" t="n">
        <v>0.84735365532168</v>
      </c>
      <c r="M171" s="16" t="n">
        <v>0.924134695030834</v>
      </c>
      <c r="N171" s="16" t="n">
        <v>0.777399682750871</v>
      </c>
    </row>
    <row r="172">
      <c r="C172" s="16"/>
      <c r="D172" s="16"/>
      <c r="E172" s="16"/>
      <c r="F172" s="16"/>
      <c r="G172" s="16"/>
      <c r="H172" s="16"/>
      <c r="I172" s="16"/>
      <c r="J172" s="16"/>
      <c r="K172" s="16"/>
      <c r="L172" s="16"/>
      <c r="M172" s="16"/>
      <c r="N172" s="16"/>
    </row>
    <row r="173">
      <c r="B173" s="7" t="s">
        <v>126</v>
      </c>
      <c r="C173" s="16"/>
      <c r="D173" s="16"/>
      <c r="E173" s="16"/>
      <c r="F173" s="16"/>
      <c r="G173" s="16"/>
      <c r="H173" s="16"/>
      <c r="I173" s="16"/>
      <c r="J173" s="16"/>
      <c r="K173" s="16"/>
      <c r="L173" s="16"/>
      <c r="M173" s="16"/>
      <c r="N173" s="16"/>
    </row>
    <row r="174">
      <c r="B174" s="26" t="s">
        <v>44</v>
      </c>
      <c r="C174" s="16"/>
      <c r="D174" s="16"/>
      <c r="E174" s="16"/>
      <c r="F174" s="16"/>
      <c r="G174" s="16"/>
      <c r="H174" s="16"/>
      <c r="I174" s="16"/>
      <c r="J174" s="16"/>
      <c r="K174" s="16"/>
      <c r="L174" s="16"/>
      <c r="M174" s="16"/>
      <c r="N174" s="16"/>
    </row>
    <row r="175">
      <c r="B175" t="s">
        <v>112</v>
      </c>
      <c r="C175" s="16" t="n">
        <v>0.147823992678201</v>
      </c>
      <c r="D175" s="16" t="n">
        <v>0.175353534610501</v>
      </c>
      <c r="E175" s="16" t="n">
        <v>0.119879342976762</v>
      </c>
      <c r="F175" s="16"/>
      <c r="G175" s="16" t="n">
        <v>0.121424742596923</v>
      </c>
      <c r="H175" s="16" t="n">
        <v>0.135763221988599</v>
      </c>
      <c r="I175" s="16" t="n">
        <v>0.169470964352608</v>
      </c>
      <c r="J175" s="16"/>
      <c r="K175" s="16" t="n">
        <v>0.116233211188124</v>
      </c>
      <c r="L175" s="16" t="n">
        <v>0.193982710999369</v>
      </c>
      <c r="M175" s="16" t="n">
        <v>0.257433009682884</v>
      </c>
      <c r="N175" s="16" t="n">
        <v>0.157106827349089</v>
      </c>
    </row>
    <row r="176">
      <c r="B176" t="s">
        <v>113</v>
      </c>
      <c r="C176" s="16" t="n">
        <v>0.357316661052121</v>
      </c>
      <c r="D176" s="16" t="n">
        <v>0.401410370485767</v>
      </c>
      <c r="E176" s="16" t="n">
        <v>0.320733193859373</v>
      </c>
      <c r="F176" s="16"/>
      <c r="G176" s="16" t="n">
        <v>0.367596670566076</v>
      </c>
      <c r="H176" s="16" t="n">
        <v>0.345581361470658</v>
      </c>
      <c r="I176" s="16" t="n">
        <v>0.364174031759884</v>
      </c>
      <c r="J176" s="16"/>
      <c r="K176" s="16" t="n">
        <v>0.323284772032021</v>
      </c>
      <c r="L176" s="16" t="n">
        <v>0.450822170325089</v>
      </c>
      <c r="M176" s="16" t="n">
        <v>0.410064443361307</v>
      </c>
      <c r="N176" s="16" t="n">
        <v>0.363456111720761</v>
      </c>
    </row>
    <row r="177">
      <c r="B177" t="s">
        <v>114</v>
      </c>
      <c r="C177" s="16" t="n">
        <v>0.369949851253479</v>
      </c>
      <c r="D177" s="16" t="n">
        <v>0.308276571709565</v>
      </c>
      <c r="E177" s="16" t="n">
        <v>0.433599354125468</v>
      </c>
      <c r="F177" s="16"/>
      <c r="G177" s="16" t="n">
        <v>0.38657818566333</v>
      </c>
      <c r="H177" s="16" t="n">
        <v>0.390112293104134</v>
      </c>
      <c r="I177" s="16" t="n">
        <v>0.344624865717571</v>
      </c>
      <c r="J177" s="16"/>
      <c r="K177" s="16" t="n">
        <v>0.423414364694929</v>
      </c>
      <c r="L177" s="16" t="n">
        <v>0.261090305148698</v>
      </c>
      <c r="M177" s="16" t="n">
        <v>0.265738324413521</v>
      </c>
      <c r="N177" s="16" t="n">
        <v>0.322943328849335</v>
      </c>
    </row>
    <row r="178">
      <c r="B178" t="s">
        <v>115</v>
      </c>
      <c r="C178" s="16" t="n">
        <v>0.0776728594050565</v>
      </c>
      <c r="D178" s="16" t="n">
        <v>0.061675650216278</v>
      </c>
      <c r="E178" s="16" t="n">
        <v>0.0859853915840341</v>
      </c>
      <c r="F178" s="16"/>
      <c r="G178" s="16" t="n">
        <v>0.0742014958140993</v>
      </c>
      <c r="H178" s="16" t="n">
        <v>0.0765749523089349</v>
      </c>
      <c r="I178" s="16" t="n">
        <v>0.0800653084362541</v>
      </c>
      <c r="J178" s="16"/>
      <c r="K178" s="16" t="n">
        <v>0.0878594424913187</v>
      </c>
      <c r="L178" s="16" t="n">
        <v>0.0530128510833733</v>
      </c>
      <c r="M178" s="16" t="n">
        <v>0.045699410326659</v>
      </c>
      <c r="N178" s="16" t="n">
        <v>0.102877298473658</v>
      </c>
    </row>
    <row r="179">
      <c r="B179" t="s">
        <v>74</v>
      </c>
      <c r="C179" s="16" t="n">
        <v>0.0472366356111425</v>
      </c>
      <c r="D179" s="16" t="n">
        <v>0.0532838729778886</v>
      </c>
      <c r="E179" s="16" t="n">
        <v>0.0398027174543634</v>
      </c>
      <c r="F179" s="16"/>
      <c r="G179" s="16" t="n">
        <v>0.0501989053595722</v>
      </c>
      <c r="H179" s="16" t="n">
        <v>0.0519681711276739</v>
      </c>
      <c r="I179" s="16" t="n">
        <v>0.041664829733684</v>
      </c>
      <c r="J179" s="16"/>
      <c r="K179" s="16" t="n">
        <v>0.0492082095936071</v>
      </c>
      <c r="L179" s="16" t="n">
        <v>0.0410919624434706</v>
      </c>
      <c r="M179" s="16" t="n">
        <v>0.0210648122156295</v>
      </c>
      <c r="N179" s="16" t="n">
        <v>0.0536164336071573</v>
      </c>
    </row>
    <row r="180">
      <c r="B180" t="s">
        <v>116</v>
      </c>
      <c r="C180" s="16" t="n">
        <v>0.505140653730322</v>
      </c>
      <c r="D180" s="16" t="n">
        <v>0.576763905096268</v>
      </c>
      <c r="E180" s="16" t="n">
        <v>0.440612536836135</v>
      </c>
      <c r="F180" s="16"/>
      <c r="G180" s="16" t="n">
        <v>0.489021413162998</v>
      </c>
      <c r="H180" s="16" t="n">
        <v>0.481344583459257</v>
      </c>
      <c r="I180" s="16" t="n">
        <v>0.533644996112491</v>
      </c>
      <c r="J180" s="16"/>
      <c r="K180" s="16" t="n">
        <v>0.439517983220145</v>
      </c>
      <c r="L180" s="16" t="n">
        <v>0.644804881324458</v>
      </c>
      <c r="M180" s="16" t="n">
        <v>0.667497453044191</v>
      </c>
      <c r="N180" s="16" t="n">
        <v>0.520562939069849</v>
      </c>
    </row>
    <row r="181">
      <c r="B181" t="s">
        <v>117</v>
      </c>
      <c r="C181" s="16" t="n">
        <v>0.447622710658536</v>
      </c>
      <c r="D181" s="16" t="n">
        <v>0.369952221925843</v>
      </c>
      <c r="E181" s="16" t="n">
        <v>0.519584745709502</v>
      </c>
      <c r="F181" s="16"/>
      <c r="G181" s="16" t="n">
        <v>0.46077968147743</v>
      </c>
      <c r="H181" s="16" t="n">
        <v>0.466687245413069</v>
      </c>
      <c r="I181" s="16" t="n">
        <v>0.424690174153825</v>
      </c>
      <c r="J181" s="16"/>
      <c r="K181" s="16" t="n">
        <v>0.511273807186248</v>
      </c>
      <c r="L181" s="16" t="n">
        <v>0.314103156232071</v>
      </c>
      <c r="M181" s="16" t="n">
        <v>0.31143773474018</v>
      </c>
      <c r="N181" s="16" t="n">
        <v>0.425820627322993</v>
      </c>
    </row>
    <row r="182">
      <c r="B182" t="s">
        <v>118</v>
      </c>
      <c r="C182" s="16" t="n">
        <v>0.0575179430717859</v>
      </c>
      <c r="D182" s="16" t="n">
        <v>0.206811683170425</v>
      </c>
      <c r="E182" s="16" t="n">
        <v>-0.0789722088733666</v>
      </c>
      <c r="F182" s="16"/>
      <c r="G182" s="16" t="n">
        <v>0.0282417316855685</v>
      </c>
      <c r="H182" s="16" t="n">
        <v>0.0146573380461877</v>
      </c>
      <c r="I182" s="16" t="n">
        <v>0.108954821958667</v>
      </c>
      <c r="J182" s="16"/>
      <c r="K182" s="16" t="n">
        <v>-0.0717558239661029</v>
      </c>
      <c r="L182" s="16" t="n">
        <v>0.330701725092387</v>
      </c>
      <c r="M182" s="16" t="n">
        <v>0.356059718304011</v>
      </c>
      <c r="N182" s="16" t="n">
        <v>0.094742311746856</v>
      </c>
    </row>
    <row r="183">
      <c r="C183" s="16"/>
      <c r="D183" s="16"/>
      <c r="E183" s="16"/>
      <c r="F183" s="16"/>
      <c r="G183" s="16"/>
      <c r="H183" s="16"/>
      <c r="I183" s="16"/>
      <c r="J183" s="16"/>
      <c r="K183" s="16"/>
      <c r="L183" s="16"/>
      <c r="M183" s="16"/>
      <c r="N183" s="16"/>
    </row>
    <row r="184">
      <c r="B184" s="7" t="s">
        <v>127</v>
      </c>
      <c r="C184" s="16"/>
      <c r="D184" s="16"/>
      <c r="E184" s="16"/>
      <c r="F184" s="16"/>
      <c r="G184" s="16"/>
      <c r="H184" s="16"/>
      <c r="I184" s="16"/>
      <c r="J184" s="16"/>
      <c r="K184" s="16"/>
      <c r="L184" s="16"/>
      <c r="M184" s="16"/>
      <c r="N184" s="16"/>
    </row>
    <row r="185">
      <c r="B185" s="26" t="s">
        <v>44</v>
      </c>
      <c r="C185" s="16"/>
      <c r="D185" s="16"/>
      <c r="E185" s="16"/>
      <c r="F185" s="16"/>
      <c r="G185" s="16"/>
      <c r="H185" s="16"/>
      <c r="I185" s="16"/>
      <c r="J185" s="16"/>
      <c r="K185" s="16"/>
      <c r="L185" s="16"/>
      <c r="M185" s="16"/>
      <c r="N185" s="16"/>
    </row>
    <row r="186">
      <c r="B186" t="s">
        <v>112</v>
      </c>
      <c r="C186" s="16" t="n">
        <v>0.439950378524364</v>
      </c>
      <c r="D186" s="16" t="n">
        <v>0.425448280150006</v>
      </c>
      <c r="E186" s="16" t="n">
        <v>0.45105109551261</v>
      </c>
      <c r="F186" s="16"/>
      <c r="G186" s="16" t="n">
        <v>0.484362094373628</v>
      </c>
      <c r="H186" s="16" t="n">
        <v>0.439460439406696</v>
      </c>
      <c r="I186" s="16" t="n">
        <v>0.422865363549678</v>
      </c>
      <c r="J186" s="16"/>
      <c r="K186" s="16" t="n">
        <v>0.435179190421231</v>
      </c>
      <c r="L186" s="16" t="n">
        <v>0.427665117650323</v>
      </c>
      <c r="M186" s="16" t="n">
        <v>0.465449948161442</v>
      </c>
      <c r="N186" s="16" t="n">
        <v>0.485331901162547</v>
      </c>
    </row>
    <row r="187">
      <c r="B187" t="s">
        <v>113</v>
      </c>
      <c r="C187" s="16" t="n">
        <v>0.447362872388648</v>
      </c>
      <c r="D187" s="16" t="n">
        <v>0.434253159389541</v>
      </c>
      <c r="E187" s="16" t="n">
        <v>0.462906509367867</v>
      </c>
      <c r="F187" s="16"/>
      <c r="G187" s="16" t="n">
        <v>0.382970408558465</v>
      </c>
      <c r="H187" s="16" t="n">
        <v>0.457397410692963</v>
      </c>
      <c r="I187" s="16" t="n">
        <v>0.463459959078505</v>
      </c>
      <c r="J187" s="16"/>
      <c r="K187" s="16" t="n">
        <v>0.461992716555324</v>
      </c>
      <c r="L187" s="16" t="n">
        <v>0.443573338194328</v>
      </c>
      <c r="M187" s="16" t="n">
        <v>0.416365491769271</v>
      </c>
      <c r="N187" s="16" t="n">
        <v>0.37399492573597</v>
      </c>
    </row>
    <row r="188">
      <c r="B188" t="s">
        <v>114</v>
      </c>
      <c r="C188" s="16" t="n">
        <v>0.072815941137526</v>
      </c>
      <c r="D188" s="16" t="n">
        <v>0.0875033233719678</v>
      </c>
      <c r="E188" s="16" t="n">
        <v>0.0580525727814213</v>
      </c>
      <c r="F188" s="16"/>
      <c r="G188" s="16" t="n">
        <v>0.103849954025228</v>
      </c>
      <c r="H188" s="16" t="n">
        <v>0.0665378392265724</v>
      </c>
      <c r="I188" s="16" t="n">
        <v>0.0663994016263187</v>
      </c>
      <c r="J188" s="16"/>
      <c r="K188" s="16" t="n">
        <v>0.0666167168558497</v>
      </c>
      <c r="L188" s="16" t="n">
        <v>0.0812832149164165</v>
      </c>
      <c r="M188" s="16" t="n">
        <v>0.0570670917331946</v>
      </c>
      <c r="N188" s="16" t="n">
        <v>0.110174652008016</v>
      </c>
    </row>
    <row r="189">
      <c r="B189" t="s">
        <v>115</v>
      </c>
      <c r="C189" s="16" t="n">
        <v>0.0212983882070315</v>
      </c>
      <c r="D189" s="16" t="n">
        <v>0.0274868029471921</v>
      </c>
      <c r="E189" s="16" t="n">
        <v>0.0156666197014602</v>
      </c>
      <c r="F189" s="16"/>
      <c r="G189" s="16" t="n">
        <v>0.0142553610656522</v>
      </c>
      <c r="H189" s="16" t="n">
        <v>0.0148803904617543</v>
      </c>
      <c r="I189" s="16" t="n">
        <v>0.0300508719206439</v>
      </c>
      <c r="J189" s="16"/>
      <c r="K189" s="16" t="n">
        <v>0.0175792374653965</v>
      </c>
      <c r="L189" s="16" t="n">
        <v>0.0200888738340229</v>
      </c>
      <c r="M189" s="16" t="n">
        <v>0.041767968845101</v>
      </c>
      <c r="N189" s="16" t="n">
        <v>0.0304985210934668</v>
      </c>
    </row>
    <row r="190">
      <c r="B190" t="s">
        <v>74</v>
      </c>
      <c r="C190" s="16" t="n">
        <v>0.0185724197424313</v>
      </c>
      <c r="D190" s="16" t="n">
        <v>0.025308434141293</v>
      </c>
      <c r="E190" s="16" t="n">
        <v>0.0123232026366417</v>
      </c>
      <c r="F190" s="16"/>
      <c r="G190" s="16" t="n">
        <v>0.0145621819770271</v>
      </c>
      <c r="H190" s="16" t="n">
        <v>0.0217239202120143</v>
      </c>
      <c r="I190" s="16" t="n">
        <v>0.0172244038248542</v>
      </c>
      <c r="J190" s="16"/>
      <c r="K190" s="16" t="n">
        <v>0.0186321387021993</v>
      </c>
      <c r="L190" s="16" t="n">
        <v>0.0273894554049098</v>
      </c>
      <c r="M190" s="16" t="n">
        <v>0.0193494994909917</v>
      </c>
      <c r="N190" s="16" t="n">
        <v>0</v>
      </c>
    </row>
    <row r="191">
      <c r="B191" t="s">
        <v>116</v>
      </c>
      <c r="C191" s="16" t="n">
        <v>0.887313250913011</v>
      </c>
      <c r="D191" s="16" t="n">
        <v>0.859701439539547</v>
      </c>
      <c r="E191" s="16" t="n">
        <v>0.913957604880477</v>
      </c>
      <c r="F191" s="16"/>
      <c r="G191" s="16" t="n">
        <v>0.867332502932092</v>
      </c>
      <c r="H191" s="16" t="n">
        <v>0.896857850099659</v>
      </c>
      <c r="I191" s="16" t="n">
        <v>0.886325322628183</v>
      </c>
      <c r="J191" s="16"/>
      <c r="K191" s="16" t="n">
        <v>0.897171906976555</v>
      </c>
      <c r="L191" s="16" t="n">
        <v>0.871238455844651</v>
      </c>
      <c r="M191" s="16" t="n">
        <v>0.881815439930713</v>
      </c>
      <c r="N191" s="16" t="n">
        <v>0.859326826898517</v>
      </c>
    </row>
    <row r="192">
      <c r="B192" t="s">
        <v>117</v>
      </c>
      <c r="C192" s="16" t="n">
        <v>0.0941143293445575</v>
      </c>
      <c r="D192" s="16" t="n">
        <v>0.11499012631916</v>
      </c>
      <c r="E192" s="16" t="n">
        <v>0.0737191924828814</v>
      </c>
      <c r="F192" s="16"/>
      <c r="G192" s="16" t="n">
        <v>0.118105315090881</v>
      </c>
      <c r="H192" s="16" t="n">
        <v>0.0814182296883266</v>
      </c>
      <c r="I192" s="16" t="n">
        <v>0.0964502735469626</v>
      </c>
      <c r="J192" s="16"/>
      <c r="K192" s="16" t="n">
        <v>0.0841959543212461</v>
      </c>
      <c r="L192" s="16" t="n">
        <v>0.101372088750439</v>
      </c>
      <c r="M192" s="16" t="n">
        <v>0.0988350605782956</v>
      </c>
      <c r="N192" s="16" t="n">
        <v>0.140673173101483</v>
      </c>
    </row>
    <row r="193">
      <c r="B193" t="s">
        <v>118</v>
      </c>
      <c r="C193" s="16" t="n">
        <v>0.793198921568454</v>
      </c>
      <c r="D193" s="16" t="n">
        <v>0.744711313220387</v>
      </c>
      <c r="E193" s="16" t="n">
        <v>0.840238412397595</v>
      </c>
      <c r="F193" s="16"/>
      <c r="G193" s="16" t="n">
        <v>0.749227187841212</v>
      </c>
      <c r="H193" s="16" t="n">
        <v>0.815439620411332</v>
      </c>
      <c r="I193" s="16" t="n">
        <v>0.789875049081221</v>
      </c>
      <c r="J193" s="16"/>
      <c r="K193" s="16" t="n">
        <v>0.812975952655309</v>
      </c>
      <c r="L193" s="16" t="n">
        <v>0.769866367094211</v>
      </c>
      <c r="M193" s="16" t="n">
        <v>0.782980379352417</v>
      </c>
      <c r="N193" s="16" t="n">
        <v>0.718653653797033</v>
      </c>
    </row>
    <row r="194">
      <c r="C194" s="16"/>
      <c r="D194" s="16"/>
      <c r="E194" s="16"/>
      <c r="F194" s="16"/>
      <c r="G194" s="16"/>
      <c r="H194" s="16"/>
      <c r="I194" s="16"/>
      <c r="J194" s="16"/>
      <c r="K194" s="16"/>
      <c r="L194" s="16"/>
      <c r="M194" s="16"/>
      <c r="N194" s="16"/>
    </row>
    <row r="195">
      <c r="B195" s="7" t="s">
        <v>128</v>
      </c>
      <c r="C195" s="16"/>
      <c r="D195" s="16"/>
      <c r="E195" s="16"/>
      <c r="F195" s="16"/>
      <c r="G195" s="16"/>
      <c r="H195" s="16"/>
      <c r="I195" s="16"/>
      <c r="J195" s="16"/>
      <c r="K195" s="16"/>
      <c r="L195" s="16"/>
      <c r="M195" s="16"/>
      <c r="N195" s="16"/>
    </row>
    <row r="196">
      <c r="B196" s="26" t="s">
        <v>44</v>
      </c>
      <c r="C196" s="16"/>
      <c r="D196" s="16"/>
      <c r="E196" s="16"/>
      <c r="F196" s="16"/>
      <c r="G196" s="16"/>
      <c r="H196" s="16"/>
      <c r="I196" s="16"/>
      <c r="J196" s="16"/>
      <c r="K196" s="16"/>
      <c r="L196" s="16"/>
      <c r="M196" s="16"/>
      <c r="N196" s="16"/>
    </row>
    <row r="197">
      <c r="B197" t="s">
        <v>112</v>
      </c>
      <c r="C197" s="16" t="n">
        <v>0.317892959382327</v>
      </c>
      <c r="D197" s="16" t="n">
        <v>0.287603317883116</v>
      </c>
      <c r="E197" s="16" t="n">
        <v>0.349189058066018</v>
      </c>
      <c r="F197" s="16"/>
      <c r="G197" s="16" t="n">
        <v>0.342268553630132</v>
      </c>
      <c r="H197" s="16" t="n">
        <v>0.289938785351163</v>
      </c>
      <c r="I197" s="16" t="n">
        <v>0.334271852599994</v>
      </c>
      <c r="J197" s="16"/>
      <c r="K197" s="16" t="n">
        <v>0.290974239482685</v>
      </c>
      <c r="L197" s="16" t="n">
        <v>0.344989026744826</v>
      </c>
      <c r="M197" s="16" t="n">
        <v>0.411379291178378</v>
      </c>
      <c r="N197" s="16" t="n">
        <v>0.338604499277389</v>
      </c>
    </row>
    <row r="198">
      <c r="B198" t="s">
        <v>113</v>
      </c>
      <c r="C198" s="16" t="n">
        <v>0.467504218711017</v>
      </c>
      <c r="D198" s="16" t="n">
        <v>0.443708893375334</v>
      </c>
      <c r="E198" s="16" t="n">
        <v>0.493824581018332</v>
      </c>
      <c r="F198" s="16"/>
      <c r="G198" s="16" t="n">
        <v>0.447463718465854</v>
      </c>
      <c r="H198" s="16" t="n">
        <v>0.488704922405636</v>
      </c>
      <c r="I198" s="16" t="n">
        <v>0.455696012080287</v>
      </c>
      <c r="J198" s="16"/>
      <c r="K198" s="16" t="n">
        <v>0.485370978946724</v>
      </c>
      <c r="L198" s="16" t="n">
        <v>0.436233714275631</v>
      </c>
      <c r="M198" s="16" t="n">
        <v>0.436179627940863</v>
      </c>
      <c r="N198" s="16" t="n">
        <v>0.459623529663769</v>
      </c>
    </row>
    <row r="199">
      <c r="B199" t="s">
        <v>114</v>
      </c>
      <c r="C199" s="16" t="n">
        <v>0.141668563191262</v>
      </c>
      <c r="D199" s="16" t="n">
        <v>0.176684427974897</v>
      </c>
      <c r="E199" s="16" t="n">
        <v>0.104268331802689</v>
      </c>
      <c r="F199" s="16"/>
      <c r="G199" s="16" t="n">
        <v>0.140856777144912</v>
      </c>
      <c r="H199" s="16" t="n">
        <v>0.142366113805978</v>
      </c>
      <c r="I199" s="16" t="n">
        <v>0.141340241978213</v>
      </c>
      <c r="J199" s="16"/>
      <c r="K199" s="16" t="n">
        <v>0.147698161786942</v>
      </c>
      <c r="L199" s="16" t="n">
        <v>0.145571383953255</v>
      </c>
      <c r="M199" s="16" t="n">
        <v>0.109360137085851</v>
      </c>
      <c r="N199" s="16" t="n">
        <v>0.113799607252705</v>
      </c>
    </row>
    <row r="200">
      <c r="B200" t="s">
        <v>115</v>
      </c>
      <c r="C200" s="16" t="n">
        <v>0.0368819269371014</v>
      </c>
      <c r="D200" s="16" t="n">
        <v>0.0503094977925298</v>
      </c>
      <c r="E200" s="16" t="n">
        <v>0.0234308038553944</v>
      </c>
      <c r="F200" s="16"/>
      <c r="G200" s="16" t="n">
        <v>0.0336146738151687</v>
      </c>
      <c r="H200" s="16" t="n">
        <v>0.0376486301611323</v>
      </c>
      <c r="I200" s="16" t="n">
        <v>0.0374590810506422</v>
      </c>
      <c r="J200" s="16"/>
      <c r="K200" s="16" t="n">
        <v>0.0407094657455281</v>
      </c>
      <c r="L200" s="16" t="n">
        <v>0.0261981247854758</v>
      </c>
      <c r="M200" s="16" t="n">
        <v>0.0301353903008813</v>
      </c>
      <c r="N200" s="16" t="n">
        <v>0.0439325952285374</v>
      </c>
    </row>
    <row r="201">
      <c r="B201" t="s">
        <v>74</v>
      </c>
      <c r="C201" s="16" t="n">
        <v>0.0360523317782927</v>
      </c>
      <c r="D201" s="16" t="n">
        <v>0.0416938629741229</v>
      </c>
      <c r="E201" s="16" t="n">
        <v>0.0292872252575671</v>
      </c>
      <c r="F201" s="16"/>
      <c r="G201" s="16" t="n">
        <v>0.0357962769439332</v>
      </c>
      <c r="H201" s="16" t="n">
        <v>0.041341548276091</v>
      </c>
      <c r="I201" s="16" t="n">
        <v>0.0312328122908637</v>
      </c>
      <c r="J201" s="16"/>
      <c r="K201" s="16" t="n">
        <v>0.035247154038121</v>
      </c>
      <c r="L201" s="16" t="n">
        <v>0.0470077502408124</v>
      </c>
      <c r="M201" s="16" t="n">
        <v>0.0129455534940258</v>
      </c>
      <c r="N201" s="16" t="n">
        <v>0.0440397685776003</v>
      </c>
    </row>
    <row r="202">
      <c r="B202" t="s">
        <v>116</v>
      </c>
      <c r="C202" s="16" t="n">
        <v>0.785397178093344</v>
      </c>
      <c r="D202" s="16" t="n">
        <v>0.73131221125845</v>
      </c>
      <c r="E202" s="16" t="n">
        <v>0.84301363908435</v>
      </c>
      <c r="F202" s="16"/>
      <c r="G202" s="16" t="n">
        <v>0.789732272095986</v>
      </c>
      <c r="H202" s="16" t="n">
        <v>0.778643707756799</v>
      </c>
      <c r="I202" s="16" t="n">
        <v>0.789967864680281</v>
      </c>
      <c r="J202" s="16"/>
      <c r="K202" s="16" t="n">
        <v>0.776345218429409</v>
      </c>
      <c r="L202" s="16" t="n">
        <v>0.781222741020457</v>
      </c>
      <c r="M202" s="16" t="n">
        <v>0.847558919119242</v>
      </c>
      <c r="N202" s="16" t="n">
        <v>0.798228028941157</v>
      </c>
    </row>
    <row r="203">
      <c r="B203" t="s">
        <v>117</v>
      </c>
      <c r="C203" s="16" t="n">
        <v>0.178550490128364</v>
      </c>
      <c r="D203" s="16" t="n">
        <v>0.226993925767427</v>
      </c>
      <c r="E203" s="16" t="n">
        <v>0.127699135658083</v>
      </c>
      <c r="F203" s="16"/>
      <c r="G203" s="16" t="n">
        <v>0.174471450960081</v>
      </c>
      <c r="H203" s="16" t="n">
        <v>0.18001474396711</v>
      </c>
      <c r="I203" s="16" t="n">
        <v>0.178799323028855</v>
      </c>
      <c r="J203" s="16"/>
      <c r="K203" s="16" t="n">
        <v>0.18840762753247</v>
      </c>
      <c r="L203" s="16" t="n">
        <v>0.171769508738731</v>
      </c>
      <c r="M203" s="16" t="n">
        <v>0.139495527386733</v>
      </c>
      <c r="N203" s="16" t="n">
        <v>0.157732202481242</v>
      </c>
    </row>
    <row r="204">
      <c r="B204" t="s">
        <v>118</v>
      </c>
      <c r="C204" s="16" t="n">
        <v>0.60684668796498</v>
      </c>
      <c r="D204" s="16" t="n">
        <v>0.504318285491023</v>
      </c>
      <c r="E204" s="16" t="n">
        <v>0.715314503426267</v>
      </c>
      <c r="F204" s="16"/>
      <c r="G204" s="16" t="n">
        <v>0.615260821135906</v>
      </c>
      <c r="H204" s="16" t="n">
        <v>0.598628963789689</v>
      </c>
      <c r="I204" s="16" t="n">
        <v>0.611168541651425</v>
      </c>
      <c r="J204" s="16"/>
      <c r="K204" s="16" t="n">
        <v>0.587937590896939</v>
      </c>
      <c r="L204" s="16" t="n">
        <v>0.609453232281726</v>
      </c>
      <c r="M204" s="16" t="n">
        <v>0.708063391732509</v>
      </c>
      <c r="N204" s="16" t="n">
        <v>0.640495826459915</v>
      </c>
    </row>
    <row r="205">
      <c r="C205" s="16"/>
      <c r="D205" s="16"/>
      <c r="E205" s="16"/>
      <c r="F205" s="16"/>
      <c r="G205" s="16"/>
      <c r="H205" s="16"/>
      <c r="I205" s="16"/>
      <c r="J205" s="16"/>
      <c r="K205" s="16"/>
      <c r="L205" s="16"/>
      <c r="M205" s="16"/>
      <c r="N205" s="16"/>
    </row>
    <row r="206">
      <c r="B206" s="7" t="s">
        <v>129</v>
      </c>
      <c r="C206" s="16"/>
      <c r="D206" s="16"/>
      <c r="E206" s="16"/>
      <c r="F206" s="16"/>
      <c r="G206" s="16"/>
      <c r="H206" s="16"/>
      <c r="I206" s="16"/>
      <c r="J206" s="16"/>
      <c r="K206" s="16"/>
      <c r="L206" s="16"/>
      <c r="M206" s="16"/>
      <c r="N206" s="16"/>
    </row>
    <row r="207">
      <c r="B207" s="26" t="s">
        <v>44</v>
      </c>
      <c r="C207" s="16"/>
      <c r="D207" s="16"/>
      <c r="E207" s="16"/>
      <c r="F207" s="16"/>
      <c r="G207" s="16"/>
      <c r="H207" s="16"/>
      <c r="I207" s="16"/>
      <c r="J207" s="16"/>
      <c r="K207" s="16"/>
      <c r="L207" s="16"/>
      <c r="M207" s="16"/>
      <c r="N207" s="16"/>
    </row>
    <row r="208">
      <c r="B208" t="s">
        <v>112</v>
      </c>
      <c r="C208" s="16" t="n">
        <v>0.15849092260563</v>
      </c>
      <c r="D208" s="16" t="n">
        <v>0.14619011198577</v>
      </c>
      <c r="E208" s="16" t="n">
        <v>0.169654920461907</v>
      </c>
      <c r="F208" s="16"/>
      <c r="G208" s="16" t="n">
        <v>0.133514852037084</v>
      </c>
      <c r="H208" s="16" t="n">
        <v>0.168586792739083</v>
      </c>
      <c r="I208" s="16" t="n">
        <v>0.15896308571443</v>
      </c>
      <c r="J208" s="16"/>
      <c r="K208" s="16" t="n">
        <v>0.147748266539585</v>
      </c>
      <c r="L208" s="16" t="n">
        <v>0.157987284355899</v>
      </c>
      <c r="M208" s="16" t="n">
        <v>0.189490794096132</v>
      </c>
      <c r="N208" s="16" t="n">
        <v>0.210443649658716</v>
      </c>
    </row>
    <row r="209">
      <c r="B209" t="s">
        <v>113</v>
      </c>
      <c r="C209" s="16" t="n">
        <v>0.349717906285278</v>
      </c>
      <c r="D209" s="16" t="n">
        <v>0.316478132863378</v>
      </c>
      <c r="E209" s="16" t="n">
        <v>0.378059120737001</v>
      </c>
      <c r="F209" s="16"/>
      <c r="G209" s="16" t="n">
        <v>0.313519895416474</v>
      </c>
      <c r="H209" s="16" t="n">
        <v>0.366595430517637</v>
      </c>
      <c r="I209" s="16" t="n">
        <v>0.348313185976922</v>
      </c>
      <c r="J209" s="16"/>
      <c r="K209" s="16" t="n">
        <v>0.340081581827473</v>
      </c>
      <c r="L209" s="16" t="n">
        <v>0.409414295843931</v>
      </c>
      <c r="M209" s="16" t="n">
        <v>0.321388289239224</v>
      </c>
      <c r="N209" s="16" t="n">
        <v>0.342348577693357</v>
      </c>
    </row>
    <row r="210">
      <c r="B210" t="s">
        <v>114</v>
      </c>
      <c r="C210" s="16" t="n">
        <v>0.323095389060978</v>
      </c>
      <c r="D210" s="16" t="n">
        <v>0.346758995403796</v>
      </c>
      <c r="E210" s="16" t="n">
        <v>0.301972307812239</v>
      </c>
      <c r="F210" s="16"/>
      <c r="G210" s="16" t="n">
        <v>0.372572689719645</v>
      </c>
      <c r="H210" s="16" t="n">
        <v>0.300163462078516</v>
      </c>
      <c r="I210" s="16" t="n">
        <v>0.32488784910424</v>
      </c>
      <c r="J210" s="16"/>
      <c r="K210" s="16" t="n">
        <v>0.343059064139294</v>
      </c>
      <c r="L210" s="16" t="n">
        <v>0.285774699843319</v>
      </c>
      <c r="M210" s="16" t="n">
        <v>0.274990303232139</v>
      </c>
      <c r="N210" s="16" t="n">
        <v>0.280738768664668</v>
      </c>
    </row>
    <row r="211">
      <c r="B211" t="s">
        <v>115</v>
      </c>
      <c r="C211" s="16" t="n">
        <v>0.0945094948144285</v>
      </c>
      <c r="D211" s="16" t="n">
        <v>0.120996459869155</v>
      </c>
      <c r="E211" s="16" t="n">
        <v>0.0704915780836727</v>
      </c>
      <c r="F211" s="16"/>
      <c r="G211" s="16" t="n">
        <v>0.0979927194193363</v>
      </c>
      <c r="H211" s="16" t="n">
        <v>0.0912364017650846</v>
      </c>
      <c r="I211" s="16" t="n">
        <v>0.0961787791115858</v>
      </c>
      <c r="J211" s="16"/>
      <c r="K211" s="16" t="n">
        <v>0.0914722256589221</v>
      </c>
      <c r="L211" s="16" t="n">
        <v>0.0830316771959674</v>
      </c>
      <c r="M211" s="16" t="n">
        <v>0.134654426851735</v>
      </c>
      <c r="N211" s="16" t="n">
        <v>0.0929992675253391</v>
      </c>
    </row>
    <row r="212">
      <c r="B212" t="s">
        <v>74</v>
      </c>
      <c r="C212" s="16" t="n">
        <v>0.0741862872336854</v>
      </c>
      <c r="D212" s="16" t="n">
        <v>0.0695762998779006</v>
      </c>
      <c r="E212" s="16" t="n">
        <v>0.0798220729051803</v>
      </c>
      <c r="F212" s="16"/>
      <c r="G212" s="16" t="n">
        <v>0.0823998434074606</v>
      </c>
      <c r="H212" s="16" t="n">
        <v>0.0734179128996798</v>
      </c>
      <c r="I212" s="16" t="n">
        <v>0.0716571000928226</v>
      </c>
      <c r="J212" s="16"/>
      <c r="K212" s="16" t="n">
        <v>0.0776388618347258</v>
      </c>
      <c r="L212" s="16" t="n">
        <v>0.0637920427608836</v>
      </c>
      <c r="M212" s="16" t="n">
        <v>0.0794761865807695</v>
      </c>
      <c r="N212" s="16" t="n">
        <v>0.0734697364579196</v>
      </c>
    </row>
    <row r="213">
      <c r="B213" t="s">
        <v>116</v>
      </c>
      <c r="C213" s="16" t="n">
        <v>0.508208828890908</v>
      </c>
      <c r="D213" s="16" t="n">
        <v>0.462668244849148</v>
      </c>
      <c r="E213" s="16" t="n">
        <v>0.547714041198908</v>
      </c>
      <c r="F213" s="16"/>
      <c r="G213" s="16" t="n">
        <v>0.447034747453558</v>
      </c>
      <c r="H213" s="16" t="n">
        <v>0.535182223256719</v>
      </c>
      <c r="I213" s="16" t="n">
        <v>0.507276271691351</v>
      </c>
      <c r="J213" s="16"/>
      <c r="K213" s="16" t="n">
        <v>0.487829848367058</v>
      </c>
      <c r="L213" s="16" t="n">
        <v>0.56740158019983</v>
      </c>
      <c r="M213" s="16" t="n">
        <v>0.510879083335356</v>
      </c>
      <c r="N213" s="16" t="n">
        <v>0.552792227352073</v>
      </c>
    </row>
    <row r="214">
      <c r="B214" t="s">
        <v>117</v>
      </c>
      <c r="C214" s="16" t="n">
        <v>0.417604883875406</v>
      </c>
      <c r="D214" s="16" t="n">
        <v>0.467755455272951</v>
      </c>
      <c r="E214" s="16" t="n">
        <v>0.372463885895912</v>
      </c>
      <c r="F214" s="16"/>
      <c r="G214" s="16" t="n">
        <v>0.470565409138982</v>
      </c>
      <c r="H214" s="16" t="n">
        <v>0.391399863843601</v>
      </c>
      <c r="I214" s="16" t="n">
        <v>0.421066628215826</v>
      </c>
      <c r="J214" s="16"/>
      <c r="K214" s="16" t="n">
        <v>0.434531289798216</v>
      </c>
      <c r="L214" s="16" t="n">
        <v>0.368806377039286</v>
      </c>
      <c r="M214" s="16" t="n">
        <v>0.409644730083874</v>
      </c>
      <c r="N214" s="16" t="n">
        <v>0.373738036190007</v>
      </c>
    </row>
    <row r="215">
      <c r="B215" t="s">
        <v>118</v>
      </c>
      <c r="C215" s="16" t="n">
        <v>0.0906039450155018</v>
      </c>
      <c r="D215" s="16" t="n">
        <v>-0.00508721042380328</v>
      </c>
      <c r="E215" s="16" t="n">
        <v>0.175250155302997</v>
      </c>
      <c r="F215" s="16"/>
      <c r="G215" s="16" t="n">
        <v>-0.023530661685424</v>
      </c>
      <c r="H215" s="16" t="n">
        <v>0.143782359413119</v>
      </c>
      <c r="I215" s="16" t="n">
        <v>0.0862096434755253</v>
      </c>
      <c r="J215" s="16"/>
      <c r="K215" s="16" t="n">
        <v>0.0532985585688422</v>
      </c>
      <c r="L215" s="16" t="n">
        <v>0.198595203160544</v>
      </c>
      <c r="M215" s="16" t="n">
        <v>0.101234353251483</v>
      </c>
      <c r="N215" s="16" t="n">
        <v>0.179054191162066</v>
      </c>
    </row>
    <row r="216">
      <c r="C216" s="16"/>
      <c r="D216" s="16"/>
      <c r="E216" s="16"/>
      <c r="F216" s="16"/>
      <c r="G216" s="16"/>
      <c r="H216" s="16"/>
      <c r="I216" s="16"/>
      <c r="J216" s="16"/>
      <c r="K216" s="16"/>
      <c r="L216" s="16"/>
      <c r="M216" s="16"/>
      <c r="N216" s="16"/>
    </row>
    <row r="217">
      <c r="B217" s="7" t="s">
        <v>130</v>
      </c>
      <c r="C217" s="16"/>
      <c r="D217" s="16"/>
      <c r="E217" s="16"/>
      <c r="F217" s="16"/>
      <c r="G217" s="16"/>
      <c r="H217" s="16"/>
      <c r="I217" s="16"/>
      <c r="J217" s="16"/>
      <c r="K217" s="16"/>
      <c r="L217" s="16"/>
      <c r="M217" s="16"/>
      <c r="N217" s="16"/>
    </row>
    <row r="218">
      <c r="B218" s="26" t="s">
        <v>44</v>
      </c>
      <c r="C218" s="16"/>
      <c r="D218" s="16"/>
      <c r="E218" s="16"/>
      <c r="F218" s="16"/>
      <c r="G218" s="16"/>
      <c r="H218" s="16"/>
      <c r="I218" s="16"/>
      <c r="J218" s="16"/>
      <c r="K218" s="16"/>
      <c r="L218" s="16"/>
      <c r="M218" s="16"/>
      <c r="N218" s="16"/>
    </row>
    <row r="219">
      <c r="B219" t="s">
        <v>112</v>
      </c>
      <c r="C219" s="16" t="n">
        <v>0.325719993093268</v>
      </c>
      <c r="D219" s="16" t="n">
        <v>0.325787483212766</v>
      </c>
      <c r="E219" s="16" t="n">
        <v>0.326513261804527</v>
      </c>
      <c r="F219" s="16"/>
      <c r="G219" s="16" t="n">
        <v>0.306918697571315</v>
      </c>
      <c r="H219" s="16" t="n">
        <v>0.318843165204203</v>
      </c>
      <c r="I219" s="16" t="n">
        <v>0.339543370303882</v>
      </c>
      <c r="J219" s="16"/>
      <c r="K219" s="16" t="n">
        <v>0.300591250437028</v>
      </c>
      <c r="L219" s="16" t="n">
        <v>0.326950134893372</v>
      </c>
      <c r="M219" s="16" t="n">
        <v>0.42438780532824</v>
      </c>
      <c r="N219" s="16" t="n">
        <v>0.382134888636179</v>
      </c>
    </row>
    <row r="220">
      <c r="B220" t="s">
        <v>113</v>
      </c>
      <c r="C220" s="16" t="n">
        <v>0.472347859559629</v>
      </c>
      <c r="D220" s="16" t="n">
        <v>0.433372244145526</v>
      </c>
      <c r="E220" s="16" t="n">
        <v>0.506231348277296</v>
      </c>
      <c r="F220" s="16"/>
      <c r="G220" s="16" t="n">
        <v>0.483840549243141</v>
      </c>
      <c r="H220" s="16" t="n">
        <v>0.494964891394318</v>
      </c>
      <c r="I220" s="16" t="n">
        <v>0.446767695915498</v>
      </c>
      <c r="J220" s="16"/>
      <c r="K220" s="16" t="n">
        <v>0.485807470641013</v>
      </c>
      <c r="L220" s="16" t="n">
        <v>0.509798128191183</v>
      </c>
      <c r="M220" s="16" t="n">
        <v>0.378955162166437</v>
      </c>
      <c r="N220" s="16" t="n">
        <v>0.422034167470235</v>
      </c>
    </row>
    <row r="221">
      <c r="B221" t="s">
        <v>114</v>
      </c>
      <c r="C221" s="16" t="n">
        <v>0.140562809896998</v>
      </c>
      <c r="D221" s="16" t="n">
        <v>0.170972550998374</v>
      </c>
      <c r="E221" s="16" t="n">
        <v>0.112790236735916</v>
      </c>
      <c r="F221" s="16"/>
      <c r="G221" s="16" t="n">
        <v>0.142742346252191</v>
      </c>
      <c r="H221" s="16" t="n">
        <v>0.127305330576831</v>
      </c>
      <c r="I221" s="16" t="n">
        <v>0.152035647120435</v>
      </c>
      <c r="J221" s="16"/>
      <c r="K221" s="16" t="n">
        <v>0.153797308632372</v>
      </c>
      <c r="L221" s="16" t="n">
        <v>0.103748936290882</v>
      </c>
      <c r="M221" s="16" t="n">
        <v>0.126672720878587</v>
      </c>
      <c r="N221" s="16" t="n">
        <v>0.125600940908202</v>
      </c>
    </row>
    <row r="222">
      <c r="B222" t="s">
        <v>115</v>
      </c>
      <c r="C222" s="16" t="n">
        <v>0.0285027712929257</v>
      </c>
      <c r="D222" s="16" t="n">
        <v>0.0328779317657392</v>
      </c>
      <c r="E222" s="16" t="n">
        <v>0.0248684774142341</v>
      </c>
      <c r="F222" s="16"/>
      <c r="G222" s="16" t="n">
        <v>0.0368083662093248</v>
      </c>
      <c r="H222" s="16" t="n">
        <v>0.0262489701989056</v>
      </c>
      <c r="I222" s="16" t="n">
        <v>0.0273191511231982</v>
      </c>
      <c r="J222" s="16"/>
      <c r="K222" s="16" t="n">
        <v>0.0233432462150542</v>
      </c>
      <c r="L222" s="16" t="n">
        <v>0.034507729335831</v>
      </c>
      <c r="M222" s="16" t="n">
        <v>0.0462540583816767</v>
      </c>
      <c r="N222" s="16" t="n">
        <v>0.0373906821141468</v>
      </c>
    </row>
    <row r="223">
      <c r="B223" t="s">
        <v>74</v>
      </c>
      <c r="C223" s="16" t="n">
        <v>0.0328665661571797</v>
      </c>
      <c r="D223" s="16" t="n">
        <v>0.036989789877594</v>
      </c>
      <c r="E223" s="16" t="n">
        <v>0.0295966757680259</v>
      </c>
      <c r="F223" s="16"/>
      <c r="G223" s="16" t="n">
        <v>0.0296900407240278</v>
      </c>
      <c r="H223" s="16" t="n">
        <v>0.0326376426257425</v>
      </c>
      <c r="I223" s="16" t="n">
        <v>0.0343341355369872</v>
      </c>
      <c r="J223" s="16"/>
      <c r="K223" s="16" t="n">
        <v>0.0364607240745329</v>
      </c>
      <c r="L223" s="16" t="n">
        <v>0.0249950712887329</v>
      </c>
      <c r="M223" s="16" t="n">
        <v>0.0237302532450591</v>
      </c>
      <c r="N223" s="16" t="n">
        <v>0.0328393208712379</v>
      </c>
    </row>
    <row r="224">
      <c r="B224" t="s">
        <v>116</v>
      </c>
      <c r="C224" s="16" t="n">
        <v>0.798067852652897</v>
      </c>
      <c r="D224" s="16" t="n">
        <v>0.759159727358293</v>
      </c>
      <c r="E224" s="16" t="n">
        <v>0.832744610081824</v>
      </c>
      <c r="F224" s="16"/>
      <c r="G224" s="16" t="n">
        <v>0.790759246814456</v>
      </c>
      <c r="H224" s="16" t="n">
        <v>0.813808056598521</v>
      </c>
      <c r="I224" s="16" t="n">
        <v>0.78631106621938</v>
      </c>
      <c r="J224" s="16"/>
      <c r="K224" s="16" t="n">
        <v>0.786398721078041</v>
      </c>
      <c r="L224" s="16" t="n">
        <v>0.836748263084555</v>
      </c>
      <c r="M224" s="16" t="n">
        <v>0.803342967494677</v>
      </c>
      <c r="N224" s="16" t="n">
        <v>0.804169056106414</v>
      </c>
    </row>
    <row r="225">
      <c r="B225" t="s">
        <v>117</v>
      </c>
      <c r="C225" s="16" t="n">
        <v>0.169065581189923</v>
      </c>
      <c r="D225" s="16" t="n">
        <v>0.203850482764113</v>
      </c>
      <c r="E225" s="16" t="n">
        <v>0.13765871415015</v>
      </c>
      <c r="F225" s="16"/>
      <c r="G225" s="16" t="n">
        <v>0.179550712461516</v>
      </c>
      <c r="H225" s="16" t="n">
        <v>0.153554300775737</v>
      </c>
      <c r="I225" s="16" t="n">
        <v>0.179354798243633</v>
      </c>
      <c r="J225" s="16"/>
      <c r="K225" s="16" t="n">
        <v>0.177140554847426</v>
      </c>
      <c r="L225" s="16" t="n">
        <v>0.138256665626713</v>
      </c>
      <c r="M225" s="16" t="n">
        <v>0.172926779260264</v>
      </c>
      <c r="N225" s="16" t="n">
        <v>0.162991623022348</v>
      </c>
    </row>
    <row r="226">
      <c r="B226" t="s">
        <v>118</v>
      </c>
      <c r="C226" s="16" t="n">
        <v>0.629002271462974</v>
      </c>
      <c r="D226" s="16" t="n">
        <v>0.555309244594179</v>
      </c>
      <c r="E226" s="16" t="n">
        <v>0.695085895931673</v>
      </c>
      <c r="F226" s="16"/>
      <c r="G226" s="16" t="n">
        <v>0.61120853435294</v>
      </c>
      <c r="H226" s="16" t="n">
        <v>0.660253755822784</v>
      </c>
      <c r="I226" s="16" t="n">
        <v>0.606956267975747</v>
      </c>
      <c r="J226" s="16"/>
      <c r="K226" s="16" t="n">
        <v>0.609258166230614</v>
      </c>
      <c r="L226" s="16" t="n">
        <v>0.698491597457842</v>
      </c>
      <c r="M226" s="16" t="n">
        <v>0.630416188234414</v>
      </c>
      <c r="N226" s="16" t="n">
        <v>0.641177433084065</v>
      </c>
    </row>
    <row r="227">
      <c r="C227" s="16"/>
      <c r="D227" s="16"/>
      <c r="E227" s="16"/>
      <c r="F227" s="16"/>
      <c r="G227" s="16"/>
      <c r="H227" s="16"/>
      <c r="I227" s="16"/>
      <c r="J227" s="16"/>
      <c r="K227" s="16"/>
      <c r="L227" s="16"/>
      <c r="M227" s="16"/>
      <c r="N227" s="16"/>
    </row>
    <row r="228">
      <c r="B228" s="7" t="s">
        <v>131</v>
      </c>
      <c r="C228" s="16"/>
      <c r="D228" s="16"/>
      <c r="E228" s="16"/>
      <c r="F228" s="16"/>
      <c r="G228" s="16"/>
      <c r="H228" s="16"/>
      <c r="I228" s="16"/>
      <c r="J228" s="16"/>
      <c r="K228" s="16"/>
      <c r="L228" s="16"/>
      <c r="M228" s="16"/>
      <c r="N228" s="16"/>
    </row>
    <row r="229">
      <c r="B229" s="26" t="s">
        <v>44</v>
      </c>
      <c r="C229" s="16"/>
      <c r="D229" s="16"/>
      <c r="E229" s="16"/>
      <c r="F229" s="16"/>
      <c r="G229" s="16"/>
      <c r="H229" s="16"/>
      <c r="I229" s="16"/>
      <c r="J229" s="16"/>
      <c r="K229" s="16"/>
      <c r="L229" s="16"/>
      <c r="M229" s="16"/>
      <c r="N229" s="16"/>
    </row>
    <row r="230">
      <c r="B230" t="s">
        <v>112</v>
      </c>
      <c r="C230" s="16" t="n">
        <v>0.321512436363075</v>
      </c>
      <c r="D230" s="16" t="n">
        <v>0.325431579449252</v>
      </c>
      <c r="E230" s="16" t="n">
        <v>0.31650958603613</v>
      </c>
      <c r="F230" s="16"/>
      <c r="G230" s="16" t="n">
        <v>0.34166007582402</v>
      </c>
      <c r="H230" s="16" t="n">
        <v>0.29892083688758</v>
      </c>
      <c r="I230" s="16" t="n">
        <v>0.334572302070226</v>
      </c>
      <c r="J230" s="16"/>
      <c r="K230" s="16" t="n">
        <v>0.294266642912504</v>
      </c>
      <c r="L230" s="16" t="n">
        <v>0.343788278095418</v>
      </c>
      <c r="M230" s="16" t="n">
        <v>0.398000947239407</v>
      </c>
      <c r="N230" s="16" t="n">
        <v>0.376508985495488</v>
      </c>
    </row>
    <row r="231">
      <c r="B231" t="s">
        <v>113</v>
      </c>
      <c r="C231" s="16" t="n">
        <v>0.477495948061552</v>
      </c>
      <c r="D231" s="16" t="n">
        <v>0.443369494897751</v>
      </c>
      <c r="E231" s="16" t="n">
        <v>0.512175586475457</v>
      </c>
      <c r="F231" s="16"/>
      <c r="G231" s="16" t="n">
        <v>0.452643888621246</v>
      </c>
      <c r="H231" s="16" t="n">
        <v>0.496537010878942</v>
      </c>
      <c r="I231" s="16" t="n">
        <v>0.469597262510783</v>
      </c>
      <c r="J231" s="16"/>
      <c r="K231" s="16" t="n">
        <v>0.499393387186663</v>
      </c>
      <c r="L231" s="16" t="n">
        <v>0.446847573760803</v>
      </c>
      <c r="M231" s="16" t="n">
        <v>0.441003894153422</v>
      </c>
      <c r="N231" s="16" t="n">
        <v>0.43536842473967</v>
      </c>
    </row>
    <row r="232">
      <c r="B232" t="s">
        <v>114</v>
      </c>
      <c r="C232" s="16" t="n">
        <v>0.143536055414846</v>
      </c>
      <c r="D232" s="16" t="n">
        <v>0.161328157589961</v>
      </c>
      <c r="E232" s="16" t="n">
        <v>0.124777298066923</v>
      </c>
      <c r="F232" s="16"/>
      <c r="G232" s="16" t="n">
        <v>0.129127837694435</v>
      </c>
      <c r="H232" s="16" t="n">
        <v>0.148694859346367</v>
      </c>
      <c r="I232" s="16" t="n">
        <v>0.14442738736251</v>
      </c>
      <c r="J232" s="16"/>
      <c r="K232" s="16" t="n">
        <v>0.147763723729821</v>
      </c>
      <c r="L232" s="16" t="n">
        <v>0.137370235560362</v>
      </c>
      <c r="M232" s="16" t="n">
        <v>0.127480457498126</v>
      </c>
      <c r="N232" s="16" t="n">
        <v>0.139159968084469</v>
      </c>
    </row>
    <row r="233">
      <c r="B233" t="s">
        <v>115</v>
      </c>
      <c r="C233" s="16" t="n">
        <v>0.0245172459041952</v>
      </c>
      <c r="D233" s="16" t="n">
        <v>0.0285787155396812</v>
      </c>
      <c r="E233" s="16" t="n">
        <v>0.0210933585308939</v>
      </c>
      <c r="F233" s="16"/>
      <c r="G233" s="16" t="n">
        <v>0.0279621453147216</v>
      </c>
      <c r="H233" s="16" t="n">
        <v>0.0220176593179377</v>
      </c>
      <c r="I233" s="16" t="n">
        <v>0.0254820604859558</v>
      </c>
      <c r="J233" s="16"/>
      <c r="K233" s="16" t="n">
        <v>0.0243887603118276</v>
      </c>
      <c r="L233" s="16" t="n">
        <v>0.0351373583580272</v>
      </c>
      <c r="M233" s="16" t="n">
        <v>0.00976989316916182</v>
      </c>
      <c r="N233" s="16" t="n">
        <v>0.0237217122462278</v>
      </c>
    </row>
    <row r="234">
      <c r="B234" t="s">
        <v>74</v>
      </c>
      <c r="C234" s="16" t="n">
        <v>0.0329383142563325</v>
      </c>
      <c r="D234" s="16" t="n">
        <v>0.0412920525233545</v>
      </c>
      <c r="E234" s="16" t="n">
        <v>0.0254441708905959</v>
      </c>
      <c r="F234" s="16"/>
      <c r="G234" s="16" t="n">
        <v>0.0486060525455775</v>
      </c>
      <c r="H234" s="16" t="n">
        <v>0.0338296335691735</v>
      </c>
      <c r="I234" s="16" t="n">
        <v>0.0259209875705254</v>
      </c>
      <c r="J234" s="16"/>
      <c r="K234" s="16" t="n">
        <v>0.0341874858591845</v>
      </c>
      <c r="L234" s="16" t="n">
        <v>0.0368565542253902</v>
      </c>
      <c r="M234" s="16" t="n">
        <v>0.0237448079398836</v>
      </c>
      <c r="N234" s="16" t="n">
        <v>0.0252409094341456</v>
      </c>
    </row>
    <row r="235">
      <c r="B235" t="s">
        <v>116</v>
      </c>
      <c r="C235" s="16" t="n">
        <v>0.799008384424627</v>
      </c>
      <c r="D235" s="16" t="n">
        <v>0.768801074347003</v>
      </c>
      <c r="E235" s="16" t="n">
        <v>0.828685172511587</v>
      </c>
      <c r="F235" s="16"/>
      <c r="G235" s="16" t="n">
        <v>0.794303964445266</v>
      </c>
      <c r="H235" s="16" t="n">
        <v>0.795457847766521</v>
      </c>
      <c r="I235" s="16" t="n">
        <v>0.804169564581009</v>
      </c>
      <c r="J235" s="16"/>
      <c r="K235" s="16" t="n">
        <v>0.793660030099167</v>
      </c>
      <c r="L235" s="16" t="n">
        <v>0.79063585185622</v>
      </c>
      <c r="M235" s="16" t="n">
        <v>0.839004841392829</v>
      </c>
      <c r="N235" s="16" t="n">
        <v>0.811877410235158</v>
      </c>
    </row>
    <row r="236">
      <c r="B236" t="s">
        <v>117</v>
      </c>
      <c r="C236" s="16" t="n">
        <v>0.168053301319041</v>
      </c>
      <c r="D236" s="16" t="n">
        <v>0.189906873129643</v>
      </c>
      <c r="E236" s="16" t="n">
        <v>0.145870656597817</v>
      </c>
      <c r="F236" s="16"/>
      <c r="G236" s="16" t="n">
        <v>0.157089983009156</v>
      </c>
      <c r="H236" s="16" t="n">
        <v>0.170712518664305</v>
      </c>
      <c r="I236" s="16" t="n">
        <v>0.169909447848465</v>
      </c>
      <c r="J236" s="16"/>
      <c r="K236" s="16" t="n">
        <v>0.172152484041648</v>
      </c>
      <c r="L236" s="16" t="n">
        <v>0.172507593918389</v>
      </c>
      <c r="M236" s="16" t="n">
        <v>0.137250350667287</v>
      </c>
      <c r="N236" s="16" t="n">
        <v>0.162881680330697</v>
      </c>
    </row>
    <row r="237">
      <c r="B237" t="s">
        <v>118</v>
      </c>
      <c r="C237" s="16" t="n">
        <v>0.630955083105586</v>
      </c>
      <c r="D237" s="16" t="n">
        <v>0.57889420121736</v>
      </c>
      <c r="E237" s="16" t="n">
        <v>0.682814515913769</v>
      </c>
      <c r="F237" s="16"/>
      <c r="G237" s="16" t="n">
        <v>0.63721398143611</v>
      </c>
      <c r="H237" s="16" t="n">
        <v>0.624745329102216</v>
      </c>
      <c r="I237" s="16" t="n">
        <v>0.634260116732544</v>
      </c>
      <c r="J237" s="16"/>
      <c r="K237" s="16" t="n">
        <v>0.621507546057519</v>
      </c>
      <c r="L237" s="16" t="n">
        <v>0.618128257937831</v>
      </c>
      <c r="M237" s="16" t="n">
        <v>0.701754490725541</v>
      </c>
      <c r="N237" s="16" t="n">
        <v>0.648995729904461</v>
      </c>
    </row>
    <row r="238">
      <c r="C238" s="16"/>
      <c r="D238" s="16"/>
      <c r="E238" s="16"/>
      <c r="F238" s="16"/>
      <c r="G238" s="16"/>
      <c r="H238" s="16"/>
      <c r="I238" s="16"/>
      <c r="J238" s="16"/>
      <c r="K238" s="16"/>
      <c r="L238" s="16"/>
      <c r="M238" s="16"/>
      <c r="N238" s="16"/>
    </row>
    <row r="239">
      <c r="B239" s="7" t="s">
        <v>147</v>
      </c>
      <c r="C239" s="16"/>
      <c r="D239" s="16"/>
      <c r="E239" s="16"/>
      <c r="F239" s="16"/>
      <c r="G239" s="16"/>
      <c r="H239" s="16"/>
      <c r="I239" s="16"/>
      <c r="J239" s="16"/>
      <c r="K239" s="16"/>
      <c r="L239" s="16"/>
      <c r="M239" s="16"/>
      <c r="N239" s="16"/>
    </row>
    <row r="240">
      <c r="B240" s="26" t="s">
        <v>44</v>
      </c>
      <c r="C240" s="16"/>
      <c r="D240" s="16"/>
      <c r="E240" s="16"/>
      <c r="F240" s="16"/>
      <c r="G240" s="16"/>
      <c r="H240" s="16"/>
      <c r="I240" s="16"/>
      <c r="J240" s="16"/>
      <c r="K240" s="16"/>
      <c r="L240" s="16"/>
      <c r="M240" s="16"/>
      <c r="N240" s="16"/>
    </row>
    <row r="241">
      <c r="B241" t="s">
        <v>138</v>
      </c>
      <c r="C241" s="16" t="n">
        <v>0.200462912647971</v>
      </c>
      <c r="D241" s="16" t="n">
        <v>0.210275231205495</v>
      </c>
      <c r="E241" s="16" t="n">
        <v>0.188907812337862</v>
      </c>
      <c r="F241" s="16"/>
      <c r="G241" s="16" t="n">
        <v>0.194892344625112</v>
      </c>
      <c r="H241" s="16" t="n">
        <v>0.17737914545179</v>
      </c>
      <c r="I241" s="16" t="n">
        <v>0.224138292181945</v>
      </c>
      <c r="J241" s="16"/>
      <c r="K241" s="16" t="n">
        <v>0.176779439565377</v>
      </c>
      <c r="L241" s="16" t="n">
        <v>0.251025420680479</v>
      </c>
      <c r="M241" s="16" t="n">
        <v>0.264008776095648</v>
      </c>
      <c r="N241" s="16" t="n">
        <v>0.183432319265544</v>
      </c>
    </row>
    <row r="242">
      <c r="B242" t="s">
        <v>139</v>
      </c>
      <c r="C242" s="16" t="n">
        <v>0.397286118335242</v>
      </c>
      <c r="D242" s="16" t="n">
        <v>0.383646517665804</v>
      </c>
      <c r="E242" s="16" t="n">
        <v>0.418168956671855</v>
      </c>
      <c r="F242" s="16"/>
      <c r="G242" s="16" t="n">
        <v>0.396032052669125</v>
      </c>
      <c r="H242" s="16" t="n">
        <v>0.41709642002306</v>
      </c>
      <c r="I242" s="16" t="n">
        <v>0.37935155263947</v>
      </c>
      <c r="J242" s="16"/>
      <c r="K242" s="16" t="n">
        <v>0.387183287219524</v>
      </c>
      <c r="L242" s="16" t="n">
        <v>0.410279558173188</v>
      </c>
      <c r="M242" s="16" t="n">
        <v>0.407769808670611</v>
      </c>
      <c r="N242" s="16" t="n">
        <v>0.44893484790383</v>
      </c>
    </row>
    <row r="243">
      <c r="B243" t="s">
        <v>140</v>
      </c>
      <c r="C243" s="16" t="n">
        <v>0.248526773949555</v>
      </c>
      <c r="D243" s="16" t="n">
        <v>0.255188343021885</v>
      </c>
      <c r="E243" s="16" t="n">
        <v>0.241781574224585</v>
      </c>
      <c r="F243" s="16"/>
      <c r="G243" s="16" t="n">
        <v>0.247922872567229</v>
      </c>
      <c r="H243" s="16" t="n">
        <v>0.256298175823427</v>
      </c>
      <c r="I243" s="16" t="n">
        <v>0.241535419138898</v>
      </c>
      <c r="J243" s="16"/>
      <c r="K243" s="16" t="n">
        <v>0.276218500750373</v>
      </c>
      <c r="L243" s="16" t="n">
        <v>0.212017769757493</v>
      </c>
      <c r="M243" s="16" t="n">
        <v>0.189494664255238</v>
      </c>
      <c r="N243" s="16" t="n">
        <v>0.197793056568532</v>
      </c>
    </row>
    <row r="244">
      <c r="B244" t="s">
        <v>141</v>
      </c>
      <c r="C244" s="16" t="n">
        <v>0.104264730397277</v>
      </c>
      <c r="D244" s="16" t="n">
        <v>0.0999210751384535</v>
      </c>
      <c r="E244" s="16" t="n">
        <v>0.106202337532209</v>
      </c>
      <c r="F244" s="16"/>
      <c r="G244" s="16" t="n">
        <v>0.116586461310416</v>
      </c>
      <c r="H244" s="16" t="n">
        <v>0.0950572654019564</v>
      </c>
      <c r="I244" s="16" t="n">
        <v>0.107964015777481</v>
      </c>
      <c r="J244" s="16"/>
      <c r="K244" s="16" t="n">
        <v>0.112915687371719</v>
      </c>
      <c r="L244" s="16" t="n">
        <v>0.0697407159146583</v>
      </c>
      <c r="M244" s="16" t="n">
        <v>0.096556394800308</v>
      </c>
      <c r="N244" s="16" t="n">
        <v>0.129664572984333</v>
      </c>
    </row>
    <row r="245">
      <c r="B245" t="s">
        <v>142</v>
      </c>
      <c r="C245" s="16" t="n">
        <v>0.0321773813467382</v>
      </c>
      <c r="D245" s="16" t="n">
        <v>0.0315110805493755</v>
      </c>
      <c r="E245" s="16" t="n">
        <v>0.0293841925671786</v>
      </c>
      <c r="F245" s="16"/>
      <c r="G245" s="16" t="n">
        <v>0.0222243045957799</v>
      </c>
      <c r="H245" s="16" t="n">
        <v>0.03263174004789</v>
      </c>
      <c r="I245" s="16" t="n">
        <v>0.0356857423103672</v>
      </c>
      <c r="J245" s="16"/>
      <c r="K245" s="16" t="n">
        <v>0.0315135813270464</v>
      </c>
      <c r="L245" s="16" t="n">
        <v>0.0391673926843523</v>
      </c>
      <c r="M245" s="16" t="n">
        <v>0.0278584721342046</v>
      </c>
      <c r="N245" s="16" t="n">
        <v>0.0143467956377673</v>
      </c>
    </row>
    <row r="246">
      <c r="B246" t="s">
        <v>143</v>
      </c>
      <c r="C246" s="16" t="n">
        <v>0.0172820833232161</v>
      </c>
      <c r="D246" s="16" t="n">
        <v>0.0194577524189879</v>
      </c>
      <c r="E246" s="16" t="n">
        <v>0.0155551266663113</v>
      </c>
      <c r="F246" s="16"/>
      <c r="G246" s="16" t="n">
        <v>0.0223419642323389</v>
      </c>
      <c r="H246" s="16" t="n">
        <v>0.0215372532518769</v>
      </c>
      <c r="I246" s="16" t="n">
        <v>0.0113249779518388</v>
      </c>
      <c r="J246" s="16"/>
      <c r="K246" s="16" t="n">
        <v>0.0153895037659604</v>
      </c>
      <c r="L246" s="16" t="n">
        <v>0.0177691427898303</v>
      </c>
      <c r="M246" s="16" t="n">
        <v>0.0143118840439915</v>
      </c>
      <c r="N246" s="16" t="n">
        <v>0.0258284076399928</v>
      </c>
    </row>
    <row r="247">
      <c r="B247" t="s">
        <v>144</v>
      </c>
      <c r="C247" s="16" t="n">
        <v>0.597749030983213</v>
      </c>
      <c r="D247" s="16" t="n">
        <v>0.593921748871298</v>
      </c>
      <c r="E247" s="16" t="n">
        <v>0.607076769009716</v>
      </c>
      <c r="F247" s="16"/>
      <c r="G247" s="16" t="n">
        <v>0.590924397294236</v>
      </c>
      <c r="H247" s="16" t="n">
        <v>0.594475565474849</v>
      </c>
      <c r="I247" s="16" t="n">
        <v>0.603489844821415</v>
      </c>
      <c r="J247" s="16"/>
      <c r="K247" s="16" t="n">
        <v>0.563962726784901</v>
      </c>
      <c r="L247" s="16" t="n">
        <v>0.661304978853666</v>
      </c>
      <c r="M247" s="16" t="n">
        <v>0.671778584766258</v>
      </c>
      <c r="N247" s="16" t="n">
        <v>0.632367167169375</v>
      </c>
    </row>
    <row r="248">
      <c r="B248" t="s">
        <v>145</v>
      </c>
      <c r="C248" s="16" t="n">
        <v>0.136442111744015</v>
      </c>
      <c r="D248" s="16" t="n">
        <v>0.131432155687829</v>
      </c>
      <c r="E248" s="16" t="n">
        <v>0.135586530099388</v>
      </c>
      <c r="F248" s="16"/>
      <c r="G248" s="16" t="n">
        <v>0.138810765906196</v>
      </c>
      <c r="H248" s="16" t="n">
        <v>0.127689005449846</v>
      </c>
      <c r="I248" s="16" t="n">
        <v>0.143649758087848</v>
      </c>
      <c r="J248" s="16"/>
      <c r="K248" s="16" t="n">
        <v>0.144429268698765</v>
      </c>
      <c r="L248" s="16" t="n">
        <v>0.108908108599011</v>
      </c>
      <c r="M248" s="16" t="n">
        <v>0.124414866934513</v>
      </c>
      <c r="N248" s="16" t="n">
        <v>0.144011368622101</v>
      </c>
    </row>
    <row r="249">
      <c r="B249" t="s">
        <v>118</v>
      </c>
      <c r="C249" s="16" t="n">
        <v>0.461306919239198</v>
      </c>
      <c r="D249" s="16" t="n">
        <v>0.462489593183469</v>
      </c>
      <c r="E249" s="16" t="n">
        <v>0.471490238910328</v>
      </c>
      <c r="F249" s="16"/>
      <c r="G249" s="16" t="n">
        <v>0.452113631388041</v>
      </c>
      <c r="H249" s="16" t="n">
        <v>0.466786560025003</v>
      </c>
      <c r="I249" s="16" t="n">
        <v>0.459840086733567</v>
      </c>
      <c r="J249" s="16"/>
      <c r="K249" s="16" t="n">
        <v>0.419533458086136</v>
      </c>
      <c r="L249" s="16" t="n">
        <v>0.552396870254656</v>
      </c>
      <c r="M249" s="16" t="n">
        <v>0.547363717831746</v>
      </c>
      <c r="N249" s="16" t="n">
        <v>0.488355798547274</v>
      </c>
    </row>
    <row r="250">
      <c r="C250" s="16"/>
      <c r="D250" s="16"/>
      <c r="E250" s="16"/>
      <c r="F250" s="16"/>
      <c r="G250" s="16"/>
      <c r="H250" s="16"/>
      <c r="I250" s="16"/>
      <c r="J250" s="16"/>
      <c r="K250" s="16"/>
      <c r="L250" s="16"/>
      <c r="M250" s="16"/>
      <c r="N250" s="16"/>
    </row>
    <row r="251">
      <c r="B251" s="7" t="s">
        <v>148</v>
      </c>
      <c r="C251" s="16"/>
      <c r="D251" s="16"/>
      <c r="E251" s="16"/>
      <c r="F251" s="16"/>
      <c r="G251" s="16"/>
      <c r="H251" s="16"/>
      <c r="I251" s="16"/>
      <c r="J251" s="16"/>
      <c r="K251" s="16"/>
      <c r="L251" s="16"/>
      <c r="M251" s="16"/>
      <c r="N251" s="16"/>
    </row>
    <row r="252">
      <c r="B252" s="26" t="s">
        <v>44</v>
      </c>
      <c r="C252" s="16"/>
      <c r="D252" s="16"/>
      <c r="E252" s="16"/>
      <c r="F252" s="16"/>
      <c r="G252" s="16"/>
      <c r="H252" s="16"/>
      <c r="I252" s="16"/>
      <c r="J252" s="16"/>
      <c r="K252" s="16"/>
      <c r="L252" s="16"/>
      <c r="M252" s="16"/>
      <c r="N252" s="16"/>
    </row>
    <row r="253">
      <c r="B253" t="s">
        <v>138</v>
      </c>
      <c r="C253" s="16" t="n">
        <v>0.16268964457296</v>
      </c>
      <c r="D253" s="16" t="n">
        <v>0.186450701915224</v>
      </c>
      <c r="E253" s="16" t="n">
        <v>0.139041521031907</v>
      </c>
      <c r="F253" s="16"/>
      <c r="G253" s="16" t="n">
        <v>0.16065972677923</v>
      </c>
      <c r="H253" s="16" t="n">
        <v>0.155604343621922</v>
      </c>
      <c r="I253" s="16" t="n">
        <v>0.17008295869069</v>
      </c>
      <c r="J253" s="16"/>
      <c r="K253" s="16" t="n">
        <v>0.155970579054784</v>
      </c>
      <c r="L253" s="16" t="n">
        <v>0.177454186863484</v>
      </c>
      <c r="M253" s="16" t="n">
        <v>0.181473664365637</v>
      </c>
      <c r="N253" s="16" t="n">
        <v>0.166927824054474</v>
      </c>
    </row>
    <row r="254">
      <c r="B254" t="s">
        <v>139</v>
      </c>
      <c r="C254" s="16" t="n">
        <v>0.329856045559397</v>
      </c>
      <c r="D254" s="16" t="n">
        <v>0.332184684882262</v>
      </c>
      <c r="E254" s="16" t="n">
        <v>0.327116419805608</v>
      </c>
      <c r="F254" s="16"/>
      <c r="G254" s="16" t="n">
        <v>0.343452572886921</v>
      </c>
      <c r="H254" s="16" t="n">
        <v>0.31952951481451</v>
      </c>
      <c r="I254" s="16" t="n">
        <v>0.334092924875462</v>
      </c>
      <c r="J254" s="16"/>
      <c r="K254" s="16" t="n">
        <v>0.321745958281957</v>
      </c>
      <c r="L254" s="16" t="n">
        <v>0.341583714941089</v>
      </c>
      <c r="M254" s="16" t="n">
        <v>0.359230349502583</v>
      </c>
      <c r="N254" s="16" t="n">
        <v>0.321750789067186</v>
      </c>
    </row>
    <row r="255">
      <c r="B255" t="s">
        <v>140</v>
      </c>
      <c r="C255" s="16" t="n">
        <v>0.314932905868791</v>
      </c>
      <c r="D255" s="16" t="n">
        <v>0.302795489580518</v>
      </c>
      <c r="E255" s="16" t="n">
        <v>0.330510726663001</v>
      </c>
      <c r="F255" s="16"/>
      <c r="G255" s="16" t="n">
        <v>0.296375829904244</v>
      </c>
      <c r="H255" s="16" t="n">
        <v>0.328961824487545</v>
      </c>
      <c r="I255" s="16" t="n">
        <v>0.309210844422321</v>
      </c>
      <c r="J255" s="16"/>
      <c r="K255" s="16" t="n">
        <v>0.306736440406621</v>
      </c>
      <c r="L255" s="16" t="n">
        <v>0.332408480354177</v>
      </c>
      <c r="M255" s="16" t="n">
        <v>0.325477144901392</v>
      </c>
      <c r="N255" s="16" t="n">
        <v>0.3211865253131</v>
      </c>
    </row>
    <row r="256">
      <c r="B256" t="s">
        <v>141</v>
      </c>
      <c r="C256" s="16" t="n">
        <v>0.12540692975291</v>
      </c>
      <c r="D256" s="16" t="n">
        <v>0.114606354259268</v>
      </c>
      <c r="E256" s="16" t="n">
        <v>0.132253236995877</v>
      </c>
      <c r="F256" s="16"/>
      <c r="G256" s="16" t="n">
        <v>0.119451354910193</v>
      </c>
      <c r="H256" s="16" t="n">
        <v>0.120830278719289</v>
      </c>
      <c r="I256" s="16" t="n">
        <v>0.132016877145504</v>
      </c>
      <c r="J256" s="16"/>
      <c r="K256" s="16" t="n">
        <v>0.149962538460881</v>
      </c>
      <c r="L256" s="16" t="n">
        <v>0.0785390887330895</v>
      </c>
      <c r="M256" s="16" t="n">
        <v>0.058391836053531</v>
      </c>
      <c r="N256" s="16" t="n">
        <v>0.137163426035143</v>
      </c>
    </row>
    <row r="257">
      <c r="B257" t="s">
        <v>142</v>
      </c>
      <c r="C257" s="16" t="n">
        <v>0.0377836582833935</v>
      </c>
      <c r="D257" s="16" t="n">
        <v>0.0284181335564084</v>
      </c>
      <c r="E257" s="16" t="n">
        <v>0.0471969261918609</v>
      </c>
      <c r="F257" s="16"/>
      <c r="G257" s="16" t="n">
        <v>0.0263417612619344</v>
      </c>
      <c r="H257" s="16" t="n">
        <v>0.0452605999010372</v>
      </c>
      <c r="I257" s="16" t="n">
        <v>0.0353468106388547</v>
      </c>
      <c r="J257" s="16"/>
      <c r="K257" s="16" t="n">
        <v>0.043751817435926</v>
      </c>
      <c r="L257" s="16" t="n">
        <v>0.0231101149358789</v>
      </c>
      <c r="M257" s="16" t="n">
        <v>0.0392361686732869</v>
      </c>
      <c r="N257" s="16" t="n">
        <v>0.0266499567307357</v>
      </c>
    </row>
    <row r="258">
      <c r="B258" t="s">
        <v>143</v>
      </c>
      <c r="C258" s="16" t="n">
        <v>0.0293308159625482</v>
      </c>
      <c r="D258" s="16" t="n">
        <v>0.0355446358063194</v>
      </c>
      <c r="E258" s="16" t="n">
        <v>0.0238811693117459</v>
      </c>
      <c r="F258" s="16"/>
      <c r="G258" s="16" t="n">
        <v>0.0537187542574774</v>
      </c>
      <c r="H258" s="16" t="n">
        <v>0.0298134384556966</v>
      </c>
      <c r="I258" s="16" t="n">
        <v>0.0192495842271675</v>
      </c>
      <c r="J258" s="16"/>
      <c r="K258" s="16" t="n">
        <v>0.0218326663598309</v>
      </c>
      <c r="L258" s="16" t="n">
        <v>0.0469044141722822</v>
      </c>
      <c r="M258" s="16" t="n">
        <v>0.036190836503571</v>
      </c>
      <c r="N258" s="16" t="n">
        <v>0.0263214787993602</v>
      </c>
    </row>
    <row r="259">
      <c r="B259" t="s">
        <v>144</v>
      </c>
      <c r="C259" s="16" t="n">
        <v>0.492545690132357</v>
      </c>
      <c r="D259" s="16" t="n">
        <v>0.518635386797486</v>
      </c>
      <c r="E259" s="16" t="n">
        <v>0.466157940837515</v>
      </c>
      <c r="F259" s="16"/>
      <c r="G259" s="16" t="n">
        <v>0.50411229966615</v>
      </c>
      <c r="H259" s="16" t="n">
        <v>0.475133858436432</v>
      </c>
      <c r="I259" s="16" t="n">
        <v>0.504175883566152</v>
      </c>
      <c r="J259" s="16"/>
      <c r="K259" s="16" t="n">
        <v>0.477716537336741</v>
      </c>
      <c r="L259" s="16" t="n">
        <v>0.519037901804573</v>
      </c>
      <c r="M259" s="16" t="n">
        <v>0.540704013868219</v>
      </c>
      <c r="N259" s="16" t="n">
        <v>0.48867861312166</v>
      </c>
    </row>
    <row r="260">
      <c r="B260" t="s">
        <v>145</v>
      </c>
      <c r="C260" s="16" t="n">
        <v>0.163190588036304</v>
      </c>
      <c r="D260" s="16" t="n">
        <v>0.143024487815677</v>
      </c>
      <c r="E260" s="16" t="n">
        <v>0.179450163187738</v>
      </c>
      <c r="F260" s="16"/>
      <c r="G260" s="16" t="n">
        <v>0.145793116172128</v>
      </c>
      <c r="H260" s="16" t="n">
        <v>0.166090878620326</v>
      </c>
      <c r="I260" s="16" t="n">
        <v>0.167363687784359</v>
      </c>
      <c r="J260" s="16"/>
      <c r="K260" s="16" t="n">
        <v>0.193714355896807</v>
      </c>
      <c r="L260" s="16" t="n">
        <v>0.101649203668968</v>
      </c>
      <c r="M260" s="16" t="n">
        <v>0.0976280047268179</v>
      </c>
      <c r="N260" s="16" t="n">
        <v>0.163813382765879</v>
      </c>
    </row>
    <row r="261">
      <c r="B261" t="s">
        <v>118</v>
      </c>
      <c r="C261" s="16" t="n">
        <v>0.329355102096053</v>
      </c>
      <c r="D261" s="16" t="n">
        <v>0.375610898981809</v>
      </c>
      <c r="E261" s="16" t="n">
        <v>0.286707777649777</v>
      </c>
      <c r="F261" s="16"/>
      <c r="G261" s="16" t="n">
        <v>0.358319183494023</v>
      </c>
      <c r="H261" s="16" t="n">
        <v>0.309042979816106</v>
      </c>
      <c r="I261" s="16" t="n">
        <v>0.336812195781793</v>
      </c>
      <c r="J261" s="16"/>
      <c r="K261" s="16" t="n">
        <v>0.284002181439933</v>
      </c>
      <c r="L261" s="16" t="n">
        <v>0.417388698135604</v>
      </c>
      <c r="M261" s="16" t="n">
        <v>0.443076009141401</v>
      </c>
      <c r="N261" s="16" t="n">
        <v>0.324865230355781</v>
      </c>
    </row>
    <row r="262">
      <c r="C262" s="16"/>
      <c r="D262" s="16"/>
      <c r="E262" s="16"/>
      <c r="F262" s="16"/>
      <c r="G262" s="16"/>
      <c r="H262" s="16"/>
      <c r="I262" s="16"/>
      <c r="J262" s="16"/>
      <c r="K262" s="16"/>
      <c r="L262" s="16"/>
      <c r="M262" s="16"/>
      <c r="N262" s="16"/>
    </row>
    <row r="263">
      <c r="B263" s="7" t="s">
        <v>149</v>
      </c>
      <c r="C263" s="16"/>
      <c r="D263" s="16"/>
      <c r="E263" s="16"/>
      <c r="F263" s="16"/>
      <c r="G263" s="16"/>
      <c r="H263" s="16"/>
      <c r="I263" s="16"/>
      <c r="J263" s="16"/>
      <c r="K263" s="16"/>
      <c r="L263" s="16"/>
      <c r="M263" s="16"/>
      <c r="N263" s="16"/>
    </row>
    <row r="264">
      <c r="B264" s="26" t="s">
        <v>44</v>
      </c>
      <c r="C264" s="16"/>
      <c r="D264" s="16"/>
      <c r="E264" s="16"/>
      <c r="F264" s="16"/>
      <c r="G264" s="16"/>
      <c r="H264" s="16"/>
      <c r="I264" s="16"/>
      <c r="J264" s="16"/>
      <c r="K264" s="16"/>
      <c r="L264" s="16"/>
      <c r="M264" s="16"/>
      <c r="N264" s="16"/>
    </row>
    <row r="265">
      <c r="B265" t="s">
        <v>138</v>
      </c>
      <c r="C265" s="16" t="n">
        <v>0.253598945658298</v>
      </c>
      <c r="D265" s="16" t="n">
        <v>0.26515703617501</v>
      </c>
      <c r="E265" s="16" t="n">
        <v>0.240140284865592</v>
      </c>
      <c r="F265" s="16"/>
      <c r="G265" s="16" t="n">
        <v>0.257579905064679</v>
      </c>
      <c r="H265" s="16" t="n">
        <v>0.234769066822783</v>
      </c>
      <c r="I265" s="16" t="n">
        <v>0.269544395156948</v>
      </c>
      <c r="J265" s="16"/>
      <c r="K265" s="16" t="n">
        <v>0.234261264467414</v>
      </c>
      <c r="L265" s="16" t="n">
        <v>0.23031969727145</v>
      </c>
      <c r="M265" s="16" t="n">
        <v>0.388678453078661</v>
      </c>
      <c r="N265" s="16" t="n">
        <v>0.290994671856508</v>
      </c>
    </row>
    <row r="266">
      <c r="B266" t="s">
        <v>139</v>
      </c>
      <c r="C266" s="16" t="n">
        <v>0.405317767737414</v>
      </c>
      <c r="D266" s="16" t="n">
        <v>0.401614970134132</v>
      </c>
      <c r="E266" s="16" t="n">
        <v>0.410289526706581</v>
      </c>
      <c r="F266" s="16"/>
      <c r="G266" s="16" t="n">
        <v>0.318730557687416</v>
      </c>
      <c r="H266" s="16" t="n">
        <v>0.421192092779693</v>
      </c>
      <c r="I266" s="16" t="n">
        <v>0.424748016892722</v>
      </c>
      <c r="J266" s="16"/>
      <c r="K266" s="16" t="n">
        <v>0.408455727822053</v>
      </c>
      <c r="L266" s="16" t="n">
        <v>0.423739783340806</v>
      </c>
      <c r="M266" s="16" t="n">
        <v>0.348868408318233</v>
      </c>
      <c r="N266" s="16" t="n">
        <v>0.396629513505606</v>
      </c>
    </row>
    <row r="267">
      <c r="B267" t="s">
        <v>140</v>
      </c>
      <c r="C267" s="16" t="n">
        <v>0.230223407945351</v>
      </c>
      <c r="D267" s="16" t="n">
        <v>0.222665183853872</v>
      </c>
      <c r="E267" s="16" t="n">
        <v>0.239897523223972</v>
      </c>
      <c r="F267" s="16"/>
      <c r="G267" s="16" t="n">
        <v>0.269073584728181</v>
      </c>
      <c r="H267" s="16" t="n">
        <v>0.236176618862361</v>
      </c>
      <c r="I267" s="16" t="n">
        <v>0.209340798502468</v>
      </c>
      <c r="J267" s="16"/>
      <c r="K267" s="16" t="n">
        <v>0.240761228825074</v>
      </c>
      <c r="L267" s="16" t="n">
        <v>0.225833385829027</v>
      </c>
      <c r="M267" s="16" t="n">
        <v>0.210505336422213</v>
      </c>
      <c r="N267" s="16" t="n">
        <v>0.18480338055551</v>
      </c>
    </row>
    <row r="268">
      <c r="B268" t="s">
        <v>141</v>
      </c>
      <c r="C268" s="16" t="n">
        <v>0.0706211191408514</v>
      </c>
      <c r="D268" s="16" t="n">
        <v>0.0650938464185594</v>
      </c>
      <c r="E268" s="16" t="n">
        <v>0.0769766684957923</v>
      </c>
      <c r="F268" s="16"/>
      <c r="G268" s="16" t="n">
        <v>0.101171433623425</v>
      </c>
      <c r="H268" s="16" t="n">
        <v>0.0646552272226971</v>
      </c>
      <c r="I268" s="16" t="n">
        <v>0.064105166323455</v>
      </c>
      <c r="J268" s="16"/>
      <c r="K268" s="16" t="n">
        <v>0.077706276339398</v>
      </c>
      <c r="L268" s="16" t="n">
        <v>0.063922345115632</v>
      </c>
      <c r="M268" s="16" t="n">
        <v>0.0314023239821857</v>
      </c>
      <c r="N268" s="16" t="n">
        <v>0.0884488601224739</v>
      </c>
    </row>
    <row r="269">
      <c r="B269" t="s">
        <v>142</v>
      </c>
      <c r="C269" s="16" t="n">
        <v>0.0226171902935411</v>
      </c>
      <c r="D269" s="16" t="n">
        <v>0.0219422679280389</v>
      </c>
      <c r="E269" s="16" t="n">
        <v>0.0213974938221461</v>
      </c>
      <c r="F269" s="16"/>
      <c r="G269" s="16" t="n">
        <v>0.0319401390748325</v>
      </c>
      <c r="H269" s="16" t="n">
        <v>0.0238112107554169</v>
      </c>
      <c r="I269" s="16" t="n">
        <v>0.0178241881541847</v>
      </c>
      <c r="J269" s="16"/>
      <c r="K269" s="16" t="n">
        <v>0.0221051481405763</v>
      </c>
      <c r="L269" s="16" t="n">
        <v>0.0321683836146455</v>
      </c>
      <c r="M269" s="16" t="n">
        <v>0.00623359415471523</v>
      </c>
      <c r="N269" s="16" t="n">
        <v>0.0220136194462312</v>
      </c>
    </row>
    <row r="270">
      <c r="B270" t="s">
        <v>143</v>
      </c>
      <c r="C270" s="16" t="n">
        <v>0.0176215692245448</v>
      </c>
      <c r="D270" s="16" t="n">
        <v>0.0235266954903875</v>
      </c>
      <c r="E270" s="16" t="n">
        <v>0.0112985028859166</v>
      </c>
      <c r="F270" s="16"/>
      <c r="G270" s="16" t="n">
        <v>0.021504379821467</v>
      </c>
      <c r="H270" s="16" t="n">
        <v>0.0193957835570493</v>
      </c>
      <c r="I270" s="16" t="n">
        <v>0.0144374349702214</v>
      </c>
      <c r="J270" s="16"/>
      <c r="K270" s="16" t="n">
        <v>0.016710354405484</v>
      </c>
      <c r="L270" s="16" t="n">
        <v>0.0240164048284399</v>
      </c>
      <c r="M270" s="16" t="n">
        <v>0.0143118840439915</v>
      </c>
      <c r="N270" s="16" t="n">
        <v>0.0171099545136701</v>
      </c>
    </row>
    <row r="271">
      <c r="B271" t="s">
        <v>144</v>
      </c>
      <c r="C271" s="16" t="n">
        <v>0.658916713395712</v>
      </c>
      <c r="D271" s="16" t="n">
        <v>0.666772006309142</v>
      </c>
      <c r="E271" s="16" t="n">
        <v>0.650429811572173</v>
      </c>
      <c r="F271" s="16"/>
      <c r="G271" s="16" t="n">
        <v>0.576310462752095</v>
      </c>
      <c r="H271" s="16" t="n">
        <v>0.655961159602475</v>
      </c>
      <c r="I271" s="16" t="n">
        <v>0.694292412049671</v>
      </c>
      <c r="J271" s="16"/>
      <c r="K271" s="16" t="n">
        <v>0.642716992289468</v>
      </c>
      <c r="L271" s="16" t="n">
        <v>0.654059480612256</v>
      </c>
      <c r="M271" s="16" t="n">
        <v>0.737546861396894</v>
      </c>
      <c r="N271" s="16" t="n">
        <v>0.687624185362115</v>
      </c>
    </row>
    <row r="272">
      <c r="B272" t="s">
        <v>145</v>
      </c>
      <c r="C272" s="16" t="n">
        <v>0.0932383094343925</v>
      </c>
      <c r="D272" s="16" t="n">
        <v>0.0870361143465983</v>
      </c>
      <c r="E272" s="16" t="n">
        <v>0.0983741623179384</v>
      </c>
      <c r="F272" s="16"/>
      <c r="G272" s="16" t="n">
        <v>0.133111572698257</v>
      </c>
      <c r="H272" s="16" t="n">
        <v>0.088466437978114</v>
      </c>
      <c r="I272" s="16" t="n">
        <v>0.0819293544776397</v>
      </c>
      <c r="J272" s="16"/>
      <c r="K272" s="16" t="n">
        <v>0.0998114244799743</v>
      </c>
      <c r="L272" s="16" t="n">
        <v>0.0960907287302775</v>
      </c>
      <c r="M272" s="16" t="n">
        <v>0.0376359181369009</v>
      </c>
      <c r="N272" s="16" t="n">
        <v>0.110462479568705</v>
      </c>
    </row>
    <row r="273">
      <c r="B273" t="s">
        <v>118</v>
      </c>
      <c r="C273" s="16" t="n">
        <v>0.565678403961319</v>
      </c>
      <c r="D273" s="16" t="n">
        <v>0.579735891962544</v>
      </c>
      <c r="E273" s="16" t="n">
        <v>0.552055649254235</v>
      </c>
      <c r="F273" s="16"/>
      <c r="G273" s="16" t="n">
        <v>0.443198890053838</v>
      </c>
      <c r="H273" s="16" t="n">
        <v>0.567494721624361</v>
      </c>
      <c r="I273" s="16" t="n">
        <v>0.612363057572031</v>
      </c>
      <c r="J273" s="16"/>
      <c r="K273" s="16" t="n">
        <v>0.542905567809493</v>
      </c>
      <c r="L273" s="16" t="n">
        <v>0.557968751881979</v>
      </c>
      <c r="M273" s="16" t="n">
        <v>0.699910943259993</v>
      </c>
      <c r="N273" s="16" t="n">
        <v>0.57716170579341</v>
      </c>
    </row>
    <row r="274">
      <c r="C274" s="16"/>
      <c r="D274" s="16"/>
      <c r="E274" s="16"/>
      <c r="F274" s="16"/>
      <c r="G274" s="16"/>
      <c r="H274" s="16"/>
      <c r="I274" s="16"/>
      <c r="J274" s="16"/>
      <c r="K274" s="16"/>
      <c r="L274" s="16"/>
      <c r="M274" s="16"/>
      <c r="N274" s="16"/>
    </row>
    <row r="275">
      <c r="B275" s="7" t="s">
        <v>150</v>
      </c>
      <c r="C275" s="16"/>
      <c r="D275" s="16"/>
      <c r="E275" s="16"/>
      <c r="F275" s="16"/>
      <c r="G275" s="16"/>
      <c r="H275" s="16"/>
      <c r="I275" s="16"/>
      <c r="J275" s="16"/>
      <c r="K275" s="16"/>
      <c r="L275" s="16"/>
      <c r="M275" s="16"/>
      <c r="N275" s="16"/>
    </row>
    <row r="276">
      <c r="B276" s="26" t="s">
        <v>44</v>
      </c>
      <c r="C276" s="16"/>
      <c r="D276" s="16"/>
      <c r="E276" s="16"/>
      <c r="F276" s="16"/>
      <c r="G276" s="16"/>
      <c r="H276" s="16"/>
      <c r="I276" s="16"/>
      <c r="J276" s="16"/>
      <c r="K276" s="16"/>
      <c r="L276" s="16"/>
      <c r="M276" s="16"/>
      <c r="N276" s="16"/>
    </row>
    <row r="277">
      <c r="B277" t="s">
        <v>138</v>
      </c>
      <c r="C277" s="16" t="n">
        <v>0.161215656265812</v>
      </c>
      <c r="D277" s="16" t="n">
        <v>0.1783754820087</v>
      </c>
      <c r="E277" s="16" t="n">
        <v>0.144105172592583</v>
      </c>
      <c r="F277" s="16"/>
      <c r="G277" s="16" t="n">
        <v>0.155634353194188</v>
      </c>
      <c r="H277" s="16" t="n">
        <v>0.161116142359157</v>
      </c>
      <c r="I277" s="16" t="n">
        <v>0.163512622558577</v>
      </c>
      <c r="J277" s="16"/>
      <c r="K277" s="16" t="n">
        <v>0.137218400974642</v>
      </c>
      <c r="L277" s="16" t="n">
        <v>0.189106284212592</v>
      </c>
      <c r="M277" s="16" t="n">
        <v>0.259388596229129</v>
      </c>
      <c r="N277" s="16" t="n">
        <v>0.16830651437452</v>
      </c>
    </row>
    <row r="278">
      <c r="B278" t="s">
        <v>139</v>
      </c>
      <c r="C278" s="16" t="n">
        <v>0.380748105036784</v>
      </c>
      <c r="D278" s="16" t="n">
        <v>0.380382553029522</v>
      </c>
      <c r="E278" s="16" t="n">
        <v>0.385397951315222</v>
      </c>
      <c r="F278" s="16"/>
      <c r="G278" s="16" t="n">
        <v>0.338537958522191</v>
      </c>
      <c r="H278" s="16" t="n">
        <v>0.403592592534766</v>
      </c>
      <c r="I278" s="16" t="n">
        <v>0.376166762392285</v>
      </c>
      <c r="J278" s="16"/>
      <c r="K278" s="16" t="n">
        <v>0.371392438911325</v>
      </c>
      <c r="L278" s="16" t="n">
        <v>0.406146660665854</v>
      </c>
      <c r="M278" s="16" t="n">
        <v>0.418255794502672</v>
      </c>
      <c r="N278" s="16" t="n">
        <v>0.357136687467215</v>
      </c>
    </row>
    <row r="279">
      <c r="B279" t="s">
        <v>140</v>
      </c>
      <c r="C279" s="16" t="n">
        <v>0.311667799952927</v>
      </c>
      <c r="D279" s="16" t="n">
        <v>0.305875307423652</v>
      </c>
      <c r="E279" s="16" t="n">
        <v>0.315398601770935</v>
      </c>
      <c r="F279" s="16"/>
      <c r="G279" s="16" t="n">
        <v>0.34050569038051</v>
      </c>
      <c r="H279" s="16" t="n">
        <v>0.277706769175119</v>
      </c>
      <c r="I279" s="16" t="n">
        <v>0.331872552401451</v>
      </c>
      <c r="J279" s="16"/>
      <c r="K279" s="16" t="n">
        <v>0.334569497468981</v>
      </c>
      <c r="L279" s="16" t="n">
        <v>0.280522457210627</v>
      </c>
      <c r="M279" s="16" t="n">
        <v>0.216030645310135</v>
      </c>
      <c r="N279" s="16" t="n">
        <v>0.308530276958032</v>
      </c>
    </row>
    <row r="280">
      <c r="B280" t="s">
        <v>141</v>
      </c>
      <c r="C280" s="16" t="n">
        <v>0.108275177541516</v>
      </c>
      <c r="D280" s="16" t="n">
        <v>0.0971406604248137</v>
      </c>
      <c r="E280" s="16" t="n">
        <v>0.117186829561109</v>
      </c>
      <c r="F280" s="16"/>
      <c r="G280" s="16" t="n">
        <v>0.1272925763765</v>
      </c>
      <c r="H280" s="16" t="n">
        <v>0.115179294109773</v>
      </c>
      <c r="I280" s="16" t="n">
        <v>0.0943410612123673</v>
      </c>
      <c r="J280" s="16"/>
      <c r="K280" s="16" t="n">
        <v>0.119077034568849</v>
      </c>
      <c r="L280" s="16" t="n">
        <v>0.0810106688056403</v>
      </c>
      <c r="M280" s="16" t="n">
        <v>0.0759647489483442</v>
      </c>
      <c r="N280" s="16" t="n">
        <v>0.12872087146004</v>
      </c>
    </row>
    <row r="281">
      <c r="B281" t="s">
        <v>142</v>
      </c>
      <c r="C281" s="16" t="n">
        <v>0.0204915187462862</v>
      </c>
      <c r="D281" s="16" t="n">
        <v>0.0135596581518287</v>
      </c>
      <c r="E281" s="16" t="n">
        <v>0.0269122344981324</v>
      </c>
      <c r="F281" s="16"/>
      <c r="G281" s="16" t="n">
        <v>0.018463874643234</v>
      </c>
      <c r="H281" s="16" t="n">
        <v>0.0187199657087581</v>
      </c>
      <c r="I281" s="16" t="n">
        <v>0.0229404621543364</v>
      </c>
      <c r="J281" s="16"/>
      <c r="K281" s="16" t="n">
        <v>0.0201308640511153</v>
      </c>
      <c r="L281" s="16" t="n">
        <v>0.0226257829424733</v>
      </c>
      <c r="M281" s="16" t="n">
        <v>0.011061621699422</v>
      </c>
      <c r="N281" s="16" t="n">
        <v>0.0261867344533877</v>
      </c>
    </row>
    <row r="282">
      <c r="B282" t="s">
        <v>143</v>
      </c>
      <c r="C282" s="16" t="n">
        <v>0.0176017424566754</v>
      </c>
      <c r="D282" s="16" t="n">
        <v>0.0246663389614836</v>
      </c>
      <c r="E282" s="16" t="n">
        <v>0.0109992102620188</v>
      </c>
      <c r="F282" s="16"/>
      <c r="G282" s="16" t="n">
        <v>0.0195655468833768</v>
      </c>
      <c r="H282" s="16" t="n">
        <v>0.0236852361124262</v>
      </c>
      <c r="I282" s="16" t="n">
        <v>0.011166539280983</v>
      </c>
      <c r="J282" s="16"/>
      <c r="K282" s="16" t="n">
        <v>0.0176117640250891</v>
      </c>
      <c r="L282" s="16" t="n">
        <v>0.0205881461628125</v>
      </c>
      <c r="M282" s="16" t="n">
        <v>0.0192985933102974</v>
      </c>
      <c r="N282" s="16" t="n">
        <v>0.0111189152868046</v>
      </c>
    </row>
    <row r="283">
      <c r="B283" t="s">
        <v>144</v>
      </c>
      <c r="C283" s="16" t="n">
        <v>0.541963761302596</v>
      </c>
      <c r="D283" s="16" t="n">
        <v>0.558758035038222</v>
      </c>
      <c r="E283" s="16" t="n">
        <v>0.529503123907805</v>
      </c>
      <c r="F283" s="16"/>
      <c r="G283" s="16" t="n">
        <v>0.49417231171638</v>
      </c>
      <c r="H283" s="16" t="n">
        <v>0.564708734893924</v>
      </c>
      <c r="I283" s="16" t="n">
        <v>0.539679384950862</v>
      </c>
      <c r="J283" s="16"/>
      <c r="K283" s="16" t="n">
        <v>0.508610839885966</v>
      </c>
      <c r="L283" s="16" t="n">
        <v>0.595252944878446</v>
      </c>
      <c r="M283" s="16" t="n">
        <v>0.677644390731801</v>
      </c>
      <c r="N283" s="16" t="n">
        <v>0.525443201841735</v>
      </c>
    </row>
    <row r="284">
      <c r="B284" t="s">
        <v>145</v>
      </c>
      <c r="C284" s="16" t="n">
        <v>0.128766696287802</v>
      </c>
      <c r="D284" s="16" t="n">
        <v>0.110700318576642</v>
      </c>
      <c r="E284" s="16" t="n">
        <v>0.144099064059242</v>
      </c>
      <c r="F284" s="16"/>
      <c r="G284" s="16" t="n">
        <v>0.145756451019734</v>
      </c>
      <c r="H284" s="16" t="n">
        <v>0.133899259818531</v>
      </c>
      <c r="I284" s="16" t="n">
        <v>0.117281523366704</v>
      </c>
      <c r="J284" s="16"/>
      <c r="K284" s="16" t="n">
        <v>0.139207898619964</v>
      </c>
      <c r="L284" s="16" t="n">
        <v>0.103636451748114</v>
      </c>
      <c r="M284" s="16" t="n">
        <v>0.0870263706477662</v>
      </c>
      <c r="N284" s="16" t="n">
        <v>0.154907605913428</v>
      </c>
    </row>
    <row r="285">
      <c r="B285" t="s">
        <v>118</v>
      </c>
      <c r="C285" s="16" t="n">
        <v>0.413197065014794</v>
      </c>
      <c r="D285" s="16" t="n">
        <v>0.448057716461579</v>
      </c>
      <c r="E285" s="16" t="n">
        <v>0.385404059848563</v>
      </c>
      <c r="F285" s="16"/>
      <c r="G285" s="16" t="n">
        <v>0.348415860696646</v>
      </c>
      <c r="H285" s="16" t="n">
        <v>0.430809475075393</v>
      </c>
      <c r="I285" s="16" t="n">
        <v>0.422397861584158</v>
      </c>
      <c r="J285" s="16"/>
      <c r="K285" s="16" t="n">
        <v>0.369402941266002</v>
      </c>
      <c r="L285" s="16" t="n">
        <v>0.491616493130333</v>
      </c>
      <c r="M285" s="16" t="n">
        <v>0.590618020084035</v>
      </c>
      <c r="N285" s="16" t="n">
        <v>0.370535595928307</v>
      </c>
    </row>
    <row r="286">
      <c r="C286" s="16"/>
      <c r="D286" s="16"/>
      <c r="E286" s="16"/>
      <c r="F286" s="16"/>
      <c r="G286" s="16"/>
      <c r="H286" s="16"/>
      <c r="I286" s="16"/>
      <c r="J286" s="16"/>
      <c r="K286" s="16"/>
      <c r="L286" s="16"/>
      <c r="M286" s="16"/>
      <c r="N286" s="16"/>
    </row>
    <row r="287">
      <c r="B287" s="7" t="s">
        <v>151</v>
      </c>
      <c r="C287" s="16"/>
      <c r="D287" s="16"/>
      <c r="E287" s="16"/>
      <c r="F287" s="16"/>
      <c r="G287" s="16"/>
      <c r="H287" s="16"/>
      <c r="I287" s="16"/>
      <c r="J287" s="16"/>
      <c r="K287" s="16"/>
      <c r="L287" s="16"/>
      <c r="M287" s="16"/>
      <c r="N287" s="16"/>
    </row>
    <row r="288">
      <c r="B288" s="26" t="s">
        <v>44</v>
      </c>
      <c r="C288" s="16"/>
      <c r="D288" s="16"/>
      <c r="E288" s="16"/>
      <c r="F288" s="16"/>
      <c r="G288" s="16"/>
      <c r="H288" s="16"/>
      <c r="I288" s="16"/>
      <c r="J288" s="16"/>
      <c r="K288" s="16"/>
      <c r="L288" s="16"/>
      <c r="M288" s="16"/>
      <c r="N288" s="16"/>
    </row>
    <row r="289">
      <c r="B289" t="s">
        <v>138</v>
      </c>
      <c r="C289" s="16" t="n">
        <v>0.144679792801412</v>
      </c>
      <c r="D289" s="16" t="n">
        <v>0.157874931653778</v>
      </c>
      <c r="E289" s="16" t="n">
        <v>0.130670821507051</v>
      </c>
      <c r="F289" s="16"/>
      <c r="G289" s="16" t="n">
        <v>0.134208101604517</v>
      </c>
      <c r="H289" s="16" t="n">
        <v>0.151660398136176</v>
      </c>
      <c r="I289" s="16" t="n">
        <v>0.142321503812734</v>
      </c>
      <c r="J289" s="16"/>
      <c r="K289" s="16" t="n">
        <v>0.126154430096831</v>
      </c>
      <c r="L289" s="16" t="n">
        <v>0.162689129332825</v>
      </c>
      <c r="M289" s="16" t="n">
        <v>0.166134624596448</v>
      </c>
      <c r="N289" s="16" t="n">
        <v>0.231557721032996</v>
      </c>
    </row>
    <row r="290">
      <c r="B290" t="s">
        <v>139</v>
      </c>
      <c r="C290" s="16" t="n">
        <v>0.320629756270507</v>
      </c>
      <c r="D290" s="16" t="n">
        <v>0.329453023080725</v>
      </c>
      <c r="E290" s="16" t="n">
        <v>0.311871681847984</v>
      </c>
      <c r="F290" s="16"/>
      <c r="G290" s="16" t="n">
        <v>0.294384569777658</v>
      </c>
      <c r="H290" s="16" t="n">
        <v>0.316377917764629</v>
      </c>
      <c r="I290" s="16" t="n">
        <v>0.33495109282319</v>
      </c>
      <c r="J290" s="16"/>
      <c r="K290" s="16" t="n">
        <v>0.312963529498763</v>
      </c>
      <c r="L290" s="16" t="n">
        <v>0.350592198243335</v>
      </c>
      <c r="M290" s="16" t="n">
        <v>0.35604735545993</v>
      </c>
      <c r="N290" s="16" t="n">
        <v>0.260008917389452</v>
      </c>
    </row>
    <row r="291">
      <c r="B291" t="s">
        <v>140</v>
      </c>
      <c r="C291" s="16" t="n">
        <v>0.333443019849354</v>
      </c>
      <c r="D291" s="16" t="n">
        <v>0.312281517252591</v>
      </c>
      <c r="E291" s="16" t="n">
        <v>0.352435380187873</v>
      </c>
      <c r="F291" s="16"/>
      <c r="G291" s="16" t="n">
        <v>0.347552199055644</v>
      </c>
      <c r="H291" s="16" t="n">
        <v>0.323096447336802</v>
      </c>
      <c r="I291" s="16" t="n">
        <v>0.337496067818134</v>
      </c>
      <c r="J291" s="16"/>
      <c r="K291" s="16" t="n">
        <v>0.338323840781266</v>
      </c>
      <c r="L291" s="16" t="n">
        <v>0.313839411503786</v>
      </c>
      <c r="M291" s="16" t="n">
        <v>0.335954198223959</v>
      </c>
      <c r="N291" s="16" t="n">
        <v>0.336649865541264</v>
      </c>
    </row>
    <row r="292">
      <c r="B292" t="s">
        <v>141</v>
      </c>
      <c r="C292" s="16" t="n">
        <v>0.158331608831364</v>
      </c>
      <c r="D292" s="16" t="n">
        <v>0.154814182197083</v>
      </c>
      <c r="E292" s="16" t="n">
        <v>0.163655407644535</v>
      </c>
      <c r="F292" s="16"/>
      <c r="G292" s="16" t="n">
        <v>0.165434164664473</v>
      </c>
      <c r="H292" s="16" t="n">
        <v>0.15757063022958</v>
      </c>
      <c r="I292" s="16" t="n">
        <v>0.156234341070811</v>
      </c>
      <c r="J292" s="16"/>
      <c r="K292" s="16" t="n">
        <v>0.179154038604721</v>
      </c>
      <c r="L292" s="16" t="n">
        <v>0.129045138742504</v>
      </c>
      <c r="M292" s="16" t="n">
        <v>0.107628695782434</v>
      </c>
      <c r="N292" s="16" t="n">
        <v>0.129429852063598</v>
      </c>
    </row>
    <row r="293">
      <c r="B293" t="s">
        <v>142</v>
      </c>
      <c r="C293" s="16" t="n">
        <v>0.0265091471418939</v>
      </c>
      <c r="D293" s="16" t="n">
        <v>0.0259333482686706</v>
      </c>
      <c r="E293" s="16" t="n">
        <v>0.02776915281774</v>
      </c>
      <c r="F293" s="16"/>
      <c r="G293" s="16" t="n">
        <v>0.0298315164482986</v>
      </c>
      <c r="H293" s="16" t="n">
        <v>0.0310093890190735</v>
      </c>
      <c r="I293" s="16" t="n">
        <v>0.0210102931673107</v>
      </c>
      <c r="J293" s="16"/>
      <c r="K293" s="16" t="n">
        <v>0.0291931765497823</v>
      </c>
      <c r="L293" s="16" t="n">
        <v>0.0196096931198844</v>
      </c>
      <c r="M293" s="16" t="n">
        <v>0.0199232418932375</v>
      </c>
      <c r="N293" s="16" t="n">
        <v>0.0325517283447212</v>
      </c>
    </row>
    <row r="294">
      <c r="B294" t="s">
        <v>143</v>
      </c>
      <c r="C294" s="16" t="n">
        <v>0.0164066751054688</v>
      </c>
      <c r="D294" s="16" t="n">
        <v>0.0196429975471529</v>
      </c>
      <c r="E294" s="16" t="n">
        <v>0.0135975559948178</v>
      </c>
      <c r="F294" s="16"/>
      <c r="G294" s="16" t="n">
        <v>0.0285894484494095</v>
      </c>
      <c r="H294" s="16" t="n">
        <v>0.0202852175137395</v>
      </c>
      <c r="I294" s="16" t="n">
        <v>0.00798670130781967</v>
      </c>
      <c r="J294" s="16"/>
      <c r="K294" s="16" t="n">
        <v>0.014210984468637</v>
      </c>
      <c r="L294" s="16" t="n">
        <v>0.0242244290576655</v>
      </c>
      <c r="M294" s="16" t="n">
        <v>0.0143118840439915</v>
      </c>
      <c r="N294" s="16" t="n">
        <v>0.0098019156279687</v>
      </c>
    </row>
    <row r="295">
      <c r="B295" t="s">
        <v>144</v>
      </c>
      <c r="C295" s="16" t="n">
        <v>0.465309549071919</v>
      </c>
      <c r="D295" s="16" t="n">
        <v>0.487327954734502</v>
      </c>
      <c r="E295" s="16" t="n">
        <v>0.442542503355034</v>
      </c>
      <c r="F295" s="16"/>
      <c r="G295" s="16" t="n">
        <v>0.428592671382175</v>
      </c>
      <c r="H295" s="16" t="n">
        <v>0.468038315900805</v>
      </c>
      <c r="I295" s="16" t="n">
        <v>0.477272596635924</v>
      </c>
      <c r="J295" s="16"/>
      <c r="K295" s="16" t="n">
        <v>0.439117959595594</v>
      </c>
      <c r="L295" s="16" t="n">
        <v>0.51328132757616</v>
      </c>
      <c r="M295" s="16" t="n">
        <v>0.522181980056379</v>
      </c>
      <c r="N295" s="16" t="n">
        <v>0.491566638422447</v>
      </c>
    </row>
    <row r="296">
      <c r="B296" t="s">
        <v>145</v>
      </c>
      <c r="C296" s="16" t="n">
        <v>0.184840755973258</v>
      </c>
      <c r="D296" s="16" t="n">
        <v>0.180747530465754</v>
      </c>
      <c r="E296" s="16" t="n">
        <v>0.191424560462275</v>
      </c>
      <c r="F296" s="16"/>
      <c r="G296" s="16" t="n">
        <v>0.195265681112772</v>
      </c>
      <c r="H296" s="16" t="n">
        <v>0.188580019248653</v>
      </c>
      <c r="I296" s="16" t="n">
        <v>0.177244634238122</v>
      </c>
      <c r="J296" s="16"/>
      <c r="K296" s="16" t="n">
        <v>0.208347215154503</v>
      </c>
      <c r="L296" s="16" t="n">
        <v>0.148654831862389</v>
      </c>
      <c r="M296" s="16" t="n">
        <v>0.127551937675671</v>
      </c>
      <c r="N296" s="16" t="n">
        <v>0.16198158040832</v>
      </c>
    </row>
    <row r="297">
      <c r="B297" t="s">
        <v>118</v>
      </c>
      <c r="C297" s="16" t="n">
        <v>0.280468793098661</v>
      </c>
      <c r="D297" s="16" t="n">
        <v>0.306580424268749</v>
      </c>
      <c r="E297" s="16" t="n">
        <v>0.25111794289276</v>
      </c>
      <c r="F297" s="16"/>
      <c r="G297" s="16" t="n">
        <v>0.233326990269403</v>
      </c>
      <c r="H297" s="16" t="n">
        <v>0.279458296652152</v>
      </c>
      <c r="I297" s="16" t="n">
        <v>0.300027962397802</v>
      </c>
      <c r="J297" s="16"/>
      <c r="K297" s="16" t="n">
        <v>0.230770744441091</v>
      </c>
      <c r="L297" s="16" t="n">
        <v>0.364626495713772</v>
      </c>
      <c r="M297" s="16" t="n">
        <v>0.394630042380707</v>
      </c>
      <c r="N297" s="16" t="n">
        <v>0.329585058014128</v>
      </c>
    </row>
    <row r="298">
      <c r="C298" s="16"/>
      <c r="D298" s="16"/>
      <c r="E298" s="16"/>
      <c r="F298" s="16"/>
      <c r="G298" s="16"/>
      <c r="H298" s="16"/>
      <c r="I298" s="16"/>
      <c r="J298" s="16"/>
      <c r="K298" s="16"/>
      <c r="L298" s="16"/>
      <c r="M298" s="16"/>
      <c r="N298" s="16"/>
    </row>
    <row r="299">
      <c r="B299" s="7" t="s">
        <v>152</v>
      </c>
      <c r="C299" s="16"/>
      <c r="D299" s="16"/>
      <c r="E299" s="16"/>
      <c r="F299" s="16"/>
      <c r="G299" s="16"/>
      <c r="H299" s="16"/>
      <c r="I299" s="16"/>
      <c r="J299" s="16"/>
      <c r="K299" s="16"/>
      <c r="L299" s="16"/>
      <c r="M299" s="16"/>
      <c r="N299" s="16"/>
    </row>
    <row r="300">
      <c r="B300" s="26" t="s">
        <v>44</v>
      </c>
      <c r="C300" s="16"/>
      <c r="D300" s="16"/>
      <c r="E300" s="16"/>
      <c r="F300" s="16"/>
      <c r="G300" s="16"/>
      <c r="H300" s="16"/>
      <c r="I300" s="16"/>
      <c r="J300" s="16"/>
      <c r="K300" s="16"/>
      <c r="L300" s="16"/>
      <c r="M300" s="16"/>
      <c r="N300" s="16"/>
    </row>
    <row r="301">
      <c r="B301" t="s">
        <v>138</v>
      </c>
      <c r="C301" s="16" t="n">
        <v>0.275066715837732</v>
      </c>
      <c r="D301" s="16" t="n">
        <v>0.268860614914086</v>
      </c>
      <c r="E301" s="16" t="n">
        <v>0.279161179298354</v>
      </c>
      <c r="F301" s="16"/>
      <c r="G301" s="16" t="n">
        <v>0.27483961985363</v>
      </c>
      <c r="H301" s="16" t="n">
        <v>0.283190820932134</v>
      </c>
      <c r="I301" s="16" t="n">
        <v>0.267598412304434</v>
      </c>
      <c r="J301" s="16"/>
      <c r="K301" s="16" t="n">
        <v>0.236515439300394</v>
      </c>
      <c r="L301" s="16" t="n">
        <v>0.295151350763124</v>
      </c>
      <c r="M301" s="16" t="n">
        <v>0.404840062489489</v>
      </c>
      <c r="N301" s="16" t="n">
        <v>0.346248877153296</v>
      </c>
    </row>
    <row r="302">
      <c r="B302" t="s">
        <v>139</v>
      </c>
      <c r="C302" s="16" t="n">
        <v>0.439226495919928</v>
      </c>
      <c r="D302" s="16" t="n">
        <v>0.433765597531416</v>
      </c>
      <c r="E302" s="16" t="n">
        <v>0.446546837976724</v>
      </c>
      <c r="F302" s="16"/>
      <c r="G302" s="16" t="n">
        <v>0.38619931555018</v>
      </c>
      <c r="H302" s="16" t="n">
        <v>0.449103908204186</v>
      </c>
      <c r="I302" s="16" t="n">
        <v>0.450980936906876</v>
      </c>
      <c r="J302" s="16"/>
      <c r="K302" s="16" t="n">
        <v>0.442020141255273</v>
      </c>
      <c r="L302" s="16" t="n">
        <v>0.440519186192176</v>
      </c>
      <c r="M302" s="16" t="n">
        <v>0.44359562231392</v>
      </c>
      <c r="N302" s="16" t="n">
        <v>0.407575295002098</v>
      </c>
    </row>
    <row r="303">
      <c r="B303" t="s">
        <v>140</v>
      </c>
      <c r="C303" s="16" t="n">
        <v>0.190879173951622</v>
      </c>
      <c r="D303" s="16" t="n">
        <v>0.187962803987127</v>
      </c>
      <c r="E303" s="16" t="n">
        <v>0.192667838812915</v>
      </c>
      <c r="F303" s="16"/>
      <c r="G303" s="16" t="n">
        <v>0.2283005184427</v>
      </c>
      <c r="H303" s="16" t="n">
        <v>0.174586467433307</v>
      </c>
      <c r="I303" s="16" t="n">
        <v>0.191256661286266</v>
      </c>
      <c r="J303" s="16"/>
      <c r="K303" s="16" t="n">
        <v>0.210233957398323</v>
      </c>
      <c r="L303" s="16" t="n">
        <v>0.188524402249223</v>
      </c>
      <c r="M303" s="16" t="n">
        <v>0.110676740117482</v>
      </c>
      <c r="N303" s="16" t="n">
        <v>0.169960903433428</v>
      </c>
    </row>
    <row r="304">
      <c r="B304" t="s">
        <v>141</v>
      </c>
      <c r="C304" s="16" t="n">
        <v>0.0580067712022787</v>
      </c>
      <c r="D304" s="16" t="n">
        <v>0.0670755270168184</v>
      </c>
      <c r="E304" s="16" t="n">
        <v>0.0493609809182541</v>
      </c>
      <c r="F304" s="16"/>
      <c r="G304" s="16" t="n">
        <v>0.0797094403002937</v>
      </c>
      <c r="H304" s="16" t="n">
        <v>0.0548911242229653</v>
      </c>
      <c r="I304" s="16" t="n">
        <v>0.0523336442024134</v>
      </c>
      <c r="J304" s="16"/>
      <c r="K304" s="16" t="n">
        <v>0.0728090424039107</v>
      </c>
      <c r="L304" s="16" t="n">
        <v>0.0358590969670466</v>
      </c>
      <c r="M304" s="16" t="n">
        <v>0.0169945852443355</v>
      </c>
      <c r="N304" s="16" t="n">
        <v>0.0447790502037885</v>
      </c>
    </row>
    <row r="305">
      <c r="B305" t="s">
        <v>142</v>
      </c>
      <c r="C305" s="16" t="n">
        <v>0.0133208503828691</v>
      </c>
      <c r="D305" s="16" t="n">
        <v>0.0121525723843004</v>
      </c>
      <c r="E305" s="16" t="n">
        <v>0.014832026564565</v>
      </c>
      <c r="F305" s="16"/>
      <c r="G305" s="16" t="n">
        <v>0.00602634624927742</v>
      </c>
      <c r="H305" s="16" t="n">
        <v>0.0141475393108165</v>
      </c>
      <c r="I305" s="16" t="n">
        <v>0.0154327984160119</v>
      </c>
      <c r="J305" s="16"/>
      <c r="K305" s="16" t="n">
        <v>0.0134037828096186</v>
      </c>
      <c r="L305" s="16" t="n">
        <v>0.0181823235693789</v>
      </c>
      <c r="M305" s="16" t="n">
        <v>0.0033011989876084</v>
      </c>
      <c r="N305" s="16" t="n">
        <v>0.0162285243640613</v>
      </c>
    </row>
    <row r="306">
      <c r="B306" t="s">
        <v>143</v>
      </c>
      <c r="C306" s="16" t="n">
        <v>0.0234999927055698</v>
      </c>
      <c r="D306" s="16" t="n">
        <v>0.0301828841662524</v>
      </c>
      <c r="E306" s="16" t="n">
        <v>0.0174311364291887</v>
      </c>
      <c r="F306" s="16"/>
      <c r="G306" s="16" t="n">
        <v>0.0249247596039189</v>
      </c>
      <c r="H306" s="16" t="n">
        <v>0.0240801398965911</v>
      </c>
      <c r="I306" s="16" t="n">
        <v>0.022397546883999</v>
      </c>
      <c r="J306" s="16"/>
      <c r="K306" s="16" t="n">
        <v>0.0250176368324809</v>
      </c>
      <c r="L306" s="16" t="n">
        <v>0.021763640259052</v>
      </c>
      <c r="M306" s="16" t="n">
        <v>0.0205917908471658</v>
      </c>
      <c r="N306" s="16" t="n">
        <v>0.0152073498433281</v>
      </c>
    </row>
    <row r="307">
      <c r="B307" t="s">
        <v>144</v>
      </c>
      <c r="C307" s="16" t="n">
        <v>0.714293211757661</v>
      </c>
      <c r="D307" s="16" t="n">
        <v>0.702626212445502</v>
      </c>
      <c r="E307" s="16" t="n">
        <v>0.725708017275077</v>
      </c>
      <c r="F307" s="16"/>
      <c r="G307" s="16" t="n">
        <v>0.66103893540381</v>
      </c>
      <c r="H307" s="16" t="n">
        <v>0.73229472913632</v>
      </c>
      <c r="I307" s="16" t="n">
        <v>0.71857934921131</v>
      </c>
      <c r="J307" s="16"/>
      <c r="K307" s="16" t="n">
        <v>0.678535580555667</v>
      </c>
      <c r="L307" s="16" t="n">
        <v>0.7356705369553</v>
      </c>
      <c r="M307" s="16" t="n">
        <v>0.848435684803408</v>
      </c>
      <c r="N307" s="16" t="n">
        <v>0.753824172155394</v>
      </c>
    </row>
    <row r="308">
      <c r="B308" t="s">
        <v>145</v>
      </c>
      <c r="C308" s="16" t="n">
        <v>0.0713276215851479</v>
      </c>
      <c r="D308" s="16" t="n">
        <v>0.0792280994011189</v>
      </c>
      <c r="E308" s="16" t="n">
        <v>0.0641930074828191</v>
      </c>
      <c r="F308" s="16"/>
      <c r="G308" s="16" t="n">
        <v>0.0857357865495711</v>
      </c>
      <c r="H308" s="16" t="n">
        <v>0.0690386635337818</v>
      </c>
      <c r="I308" s="16" t="n">
        <v>0.0677664426184253</v>
      </c>
      <c r="J308" s="16"/>
      <c r="K308" s="16" t="n">
        <v>0.0862128252135294</v>
      </c>
      <c r="L308" s="16" t="n">
        <v>0.0540414205364255</v>
      </c>
      <c r="M308" s="16" t="n">
        <v>0.0202957842319439</v>
      </c>
      <c r="N308" s="16" t="n">
        <v>0.0610075745678497</v>
      </c>
    </row>
    <row r="309">
      <c r="B309" t="s">
        <v>118</v>
      </c>
      <c r="C309" s="16" t="n">
        <v>0.642965590172513</v>
      </c>
      <c r="D309" s="16" t="n">
        <v>0.623398113044383</v>
      </c>
      <c r="E309" s="16" t="n">
        <v>0.661515009792258</v>
      </c>
      <c r="F309" s="16"/>
      <c r="G309" s="16" t="n">
        <v>0.575303148854239</v>
      </c>
      <c r="H309" s="16" t="n">
        <v>0.663256065602539</v>
      </c>
      <c r="I309" s="16" t="n">
        <v>0.650812906592885</v>
      </c>
      <c r="J309" s="16"/>
      <c r="K309" s="16" t="n">
        <v>0.592322755342138</v>
      </c>
      <c r="L309" s="16" t="n">
        <v>0.681629116418874</v>
      </c>
      <c r="M309" s="16" t="n">
        <v>0.828139900571464</v>
      </c>
      <c r="N309" s="16" t="n">
        <v>0.692816597587545</v>
      </c>
    </row>
    <row r="310">
      <c r="C310" s="16"/>
      <c r="D310" s="16"/>
      <c r="E310" s="16"/>
      <c r="F310" s="16"/>
      <c r="G310" s="16"/>
      <c r="H310" s="16"/>
      <c r="I310" s="16"/>
      <c r="J310" s="16"/>
      <c r="K310" s="16"/>
      <c r="L310" s="16"/>
      <c r="M310" s="16"/>
      <c r="N310" s="16"/>
    </row>
    <row r="311">
      <c r="B311" s="7" t="s">
        <v>168</v>
      </c>
      <c r="C311" s="16"/>
      <c r="D311" s="16"/>
      <c r="E311" s="16"/>
      <c r="F311" s="16"/>
      <c r="G311" s="16"/>
      <c r="H311" s="16"/>
      <c r="I311" s="16"/>
      <c r="J311" s="16"/>
      <c r="K311" s="16"/>
      <c r="L311" s="16"/>
      <c r="M311" s="16"/>
      <c r="N311" s="16"/>
    </row>
    <row r="312">
      <c r="B312" s="26" t="s">
        <v>44</v>
      </c>
      <c r="C312" s="16"/>
      <c r="D312" s="16"/>
      <c r="E312" s="16"/>
      <c r="F312" s="16"/>
      <c r="G312" s="16"/>
      <c r="H312" s="16"/>
      <c r="I312" s="16"/>
      <c r="J312" s="16"/>
      <c r="K312" s="16"/>
      <c r="L312" s="16"/>
      <c r="M312" s="16"/>
      <c r="N312" s="16"/>
    </row>
    <row r="313">
      <c r="B313" t="s">
        <v>153</v>
      </c>
      <c r="C313" s="16" t="n">
        <v>0.472379246966685</v>
      </c>
      <c r="D313" s="16" t="n">
        <v>0.453732278860682</v>
      </c>
      <c r="E313" s="16" t="n">
        <v>0.48681382532718</v>
      </c>
      <c r="F313" s="16"/>
      <c r="G313" s="16" t="n">
        <v>0.523929440345127</v>
      </c>
      <c r="H313" s="16" t="n">
        <v>0.499563681293662</v>
      </c>
      <c r="I313" s="16" t="n">
        <v>0.426728870893076</v>
      </c>
      <c r="J313" s="16"/>
      <c r="K313" s="16" t="n">
        <v>0.48728478637102</v>
      </c>
      <c r="L313" s="16" t="n">
        <v>0.449082307360985</v>
      </c>
      <c r="M313" s="16" t="n">
        <v>0.432917260711431</v>
      </c>
      <c r="N313" s="16" t="n">
        <v>0.481056867079405</v>
      </c>
    </row>
    <row r="314">
      <c r="B314" t="s">
        <v>154</v>
      </c>
      <c r="C314" s="16" t="n">
        <v>0.377785304373044</v>
      </c>
      <c r="D314" s="16" t="n">
        <v>0.333404136174828</v>
      </c>
      <c r="E314" s="16" t="n">
        <v>0.421727520591272</v>
      </c>
      <c r="F314" s="16"/>
      <c r="G314" s="16" t="n">
        <v>0.376369535606679</v>
      </c>
      <c r="H314" s="16" t="n">
        <v>0.357630798151669</v>
      </c>
      <c r="I314" s="16" t="n">
        <v>0.397094565131598</v>
      </c>
      <c r="J314" s="16"/>
      <c r="K314" s="16" t="n">
        <v>0.379216159215605</v>
      </c>
      <c r="L314" s="16" t="n">
        <v>0.359619981509764</v>
      </c>
      <c r="M314" s="16" t="n">
        <v>0.404324024101486</v>
      </c>
      <c r="N314" s="16" t="n">
        <v>0.38251570023687</v>
      </c>
    </row>
    <row r="315">
      <c r="B315" t="s">
        <v>155</v>
      </c>
      <c r="C315" s="16" t="n">
        <v>0.32197035819643</v>
      </c>
      <c r="D315" s="16" t="n">
        <v>0.288784381812302</v>
      </c>
      <c r="E315" s="16" t="n">
        <v>0.352205870738218</v>
      </c>
      <c r="F315" s="16"/>
      <c r="G315" s="16" t="n">
        <v>0.478376829642837</v>
      </c>
      <c r="H315" s="16" t="n">
        <v>0.362761507024294</v>
      </c>
      <c r="I315" s="16" t="n">
        <v>0.222247470122485</v>
      </c>
      <c r="J315" s="16"/>
      <c r="K315" s="16" t="n">
        <v>0.300334117908207</v>
      </c>
      <c r="L315" s="16" t="n">
        <v>0.35109002244159</v>
      </c>
      <c r="M315" s="16" t="n">
        <v>0.416463723979767</v>
      </c>
      <c r="N315" s="16" t="n">
        <v>0.310679305397823</v>
      </c>
    </row>
    <row r="316">
      <c r="B316" t="s">
        <v>156</v>
      </c>
      <c r="C316" s="16" t="n">
        <v>0.311138520611517</v>
      </c>
      <c r="D316" s="16" t="n">
        <v>0.313747953213637</v>
      </c>
      <c r="E316" s="16" t="n">
        <v>0.304653259118976</v>
      </c>
      <c r="F316" s="16"/>
      <c r="G316" s="16" t="n">
        <v>0.303352872161389</v>
      </c>
      <c r="H316" s="16" t="n">
        <v>0.301836206763222</v>
      </c>
      <c r="I316" s="16" t="n">
        <v>0.32286763916932</v>
      </c>
      <c r="J316" s="16"/>
      <c r="K316" s="16" t="n">
        <v>0.325652385908982</v>
      </c>
      <c r="L316" s="16" t="n">
        <v>0.316318337073342</v>
      </c>
      <c r="M316" s="16" t="n">
        <v>0.235908522463564</v>
      </c>
      <c r="N316" s="16" t="n">
        <v>0.292238139991472</v>
      </c>
    </row>
    <row r="317">
      <c r="B317" t="s">
        <v>157</v>
      </c>
      <c r="C317" s="16" t="n">
        <v>0.243114525679926</v>
      </c>
      <c r="D317" s="16" t="n">
        <v>0.234898253162178</v>
      </c>
      <c r="E317" s="16" t="n">
        <v>0.248706534049879</v>
      </c>
      <c r="F317" s="16"/>
      <c r="G317" s="16" t="n">
        <v>0.254854617690977</v>
      </c>
      <c r="H317" s="16" t="n">
        <v>0.221264412347989</v>
      </c>
      <c r="I317" s="16" t="n">
        <v>0.258805211713299</v>
      </c>
      <c r="J317" s="16"/>
      <c r="K317" s="16" t="n">
        <v>0.234709456813518</v>
      </c>
      <c r="L317" s="16" t="n">
        <v>0.270493111596104</v>
      </c>
      <c r="M317" s="16" t="n">
        <v>0.299829550295887</v>
      </c>
      <c r="N317" s="16" t="n">
        <v>0.197363520801499</v>
      </c>
    </row>
    <row r="318">
      <c r="B318" t="s">
        <v>158</v>
      </c>
      <c r="C318" s="16" t="n">
        <v>0.234994988041111</v>
      </c>
      <c r="D318" s="16" t="n">
        <v>0.221744556966898</v>
      </c>
      <c r="E318" s="16" t="n">
        <v>0.246075669113224</v>
      </c>
      <c r="F318" s="16"/>
      <c r="G318" s="16" t="n">
        <v>0.183924745141965</v>
      </c>
      <c r="H318" s="16" t="n">
        <v>0.23882107247845</v>
      </c>
      <c r="I318" s="16" t="n">
        <v>0.251606174868998</v>
      </c>
      <c r="J318" s="16"/>
      <c r="K318" s="16" t="n">
        <v>0.2393147845395</v>
      </c>
      <c r="L318" s="16" t="n">
        <v>0.203434370921332</v>
      </c>
      <c r="M318" s="16" t="n">
        <v>0.251251084271003</v>
      </c>
      <c r="N318" s="16" t="n">
        <v>0.267006730849762</v>
      </c>
    </row>
    <row r="319">
      <c r="B319" t="s">
        <v>159</v>
      </c>
      <c r="C319" s="16" t="n">
        <v>0.22771953775556</v>
      </c>
      <c r="D319" s="16" t="n">
        <v>0.229395830096034</v>
      </c>
      <c r="E319" s="16" t="n">
        <v>0.224700968660795</v>
      </c>
      <c r="F319" s="16"/>
      <c r="G319" s="16" t="n">
        <v>0.23450888104685</v>
      </c>
      <c r="H319" s="16" t="n">
        <v>0.256467561743499</v>
      </c>
      <c r="I319" s="16" t="n">
        <v>0.198293234527984</v>
      </c>
      <c r="J319" s="16"/>
      <c r="K319" s="16" t="n">
        <v>0.232440999303517</v>
      </c>
      <c r="L319" s="16" t="n">
        <v>0.240200150121271</v>
      </c>
      <c r="M319" s="16" t="n">
        <v>0.203182802176431</v>
      </c>
      <c r="N319" s="16" t="n">
        <v>0.19236909048162</v>
      </c>
    </row>
    <row r="320">
      <c r="B320" t="s">
        <v>160</v>
      </c>
      <c r="C320" s="16" t="n">
        <v>0.204057482070506</v>
      </c>
      <c r="D320" s="16" t="n">
        <v>0.189072952481809</v>
      </c>
      <c r="E320" s="16" t="n">
        <v>0.217150516306922</v>
      </c>
      <c r="F320" s="16"/>
      <c r="G320" s="16" t="n">
        <v>0.170111623435128</v>
      </c>
      <c r="H320" s="16" t="n">
        <v>0.219183088163825</v>
      </c>
      <c r="I320" s="16" t="n">
        <v>0.203393093721588</v>
      </c>
      <c r="J320" s="16"/>
      <c r="K320" s="16" t="n">
        <v>0.19874736441739</v>
      </c>
      <c r="L320" s="16" t="n">
        <v>0.206165177459521</v>
      </c>
      <c r="M320" s="16" t="n">
        <v>0.210920453408128</v>
      </c>
      <c r="N320" s="16" t="n">
        <v>0.242899293166622</v>
      </c>
    </row>
    <row r="321">
      <c r="B321" t="s">
        <v>161</v>
      </c>
      <c r="C321" s="16" t="n">
        <v>0.176514397892801</v>
      </c>
      <c r="D321" s="16" t="n">
        <v>0.164218548113078</v>
      </c>
      <c r="E321" s="16" t="n">
        <v>0.189327515121292</v>
      </c>
      <c r="F321" s="16"/>
      <c r="G321" s="16" t="n">
        <v>0.183872255935718</v>
      </c>
      <c r="H321" s="16" t="n">
        <v>0.164768680160612</v>
      </c>
      <c r="I321" s="16" t="n">
        <v>0.184535591274043</v>
      </c>
      <c r="J321" s="16"/>
      <c r="K321" s="16" t="n">
        <v>0.1743459815744</v>
      </c>
      <c r="L321" s="16" t="n">
        <v>0.178488379083558</v>
      </c>
      <c r="M321" s="16" t="n">
        <v>0.196932157411227</v>
      </c>
      <c r="N321" s="16" t="n">
        <v>0.172740484544531</v>
      </c>
    </row>
    <row r="322">
      <c r="B322" t="s">
        <v>162</v>
      </c>
      <c r="C322" s="16" t="n">
        <v>0.172374827560759</v>
      </c>
      <c r="D322" s="16" t="n">
        <v>0.18308309168706</v>
      </c>
      <c r="E322" s="16" t="n">
        <v>0.159272352950705</v>
      </c>
      <c r="F322" s="16"/>
      <c r="G322" s="16" t="n">
        <v>0.168959491651051</v>
      </c>
      <c r="H322" s="16" t="n">
        <v>0.163461477358215</v>
      </c>
      <c r="I322" s="16" t="n">
        <v>0.182015991467991</v>
      </c>
      <c r="J322" s="16"/>
      <c r="K322" s="16" t="n">
        <v>0.165276768399239</v>
      </c>
      <c r="L322" s="16" t="n">
        <v>0.177900165008291</v>
      </c>
      <c r="M322" s="16" t="n">
        <v>0.196750089243313</v>
      </c>
      <c r="N322" s="16" t="n">
        <v>0.171514529155442</v>
      </c>
    </row>
    <row r="323">
      <c r="B323" t="s">
        <v>163</v>
      </c>
      <c r="C323" s="16" t="n">
        <v>0.148554725332956</v>
      </c>
      <c r="D323" s="16" t="n">
        <v>0.152538051393308</v>
      </c>
      <c r="E323" s="16" t="n">
        <v>0.146352353383989</v>
      </c>
      <c r="F323" s="16"/>
      <c r="G323" s="16" t="n">
        <v>0.143361901281938</v>
      </c>
      <c r="H323" s="16" t="n">
        <v>0.138883652388641</v>
      </c>
      <c r="I323" s="16" t="n">
        <v>0.159602847190111</v>
      </c>
      <c r="J323" s="16"/>
      <c r="K323" s="16" t="n">
        <v>0.125468606491924</v>
      </c>
      <c r="L323" s="16" t="n">
        <v>0.172918442680293</v>
      </c>
      <c r="M323" s="16" t="n">
        <v>0.226408018830402</v>
      </c>
      <c r="N323" s="16" t="n">
        <v>0.188308055146211</v>
      </c>
    </row>
    <row r="324">
      <c r="B324" t="s">
        <v>164</v>
      </c>
      <c r="C324" s="16" t="n">
        <v>0.144134297370123</v>
      </c>
      <c r="D324" s="16" t="n">
        <v>0.146836199264218</v>
      </c>
      <c r="E324" s="16" t="n">
        <v>0.145158610226445</v>
      </c>
      <c r="F324" s="16"/>
      <c r="G324" s="16" t="n">
        <v>0.0595992297360847</v>
      </c>
      <c r="H324" s="16" t="n">
        <v>0.140681666436386</v>
      </c>
      <c r="I324" s="16" t="n">
        <v>0.180734239523731</v>
      </c>
      <c r="J324" s="16"/>
      <c r="K324" s="16" t="n">
        <v>0.158944816693142</v>
      </c>
      <c r="L324" s="16" t="n">
        <v>0.0987910912510376</v>
      </c>
      <c r="M324" s="16" t="n">
        <v>0.113414726739968</v>
      </c>
      <c r="N324" s="16" t="n">
        <v>0.186318865589794</v>
      </c>
    </row>
    <row r="325">
      <c r="B325" t="s">
        <v>165</v>
      </c>
      <c r="C325" s="16" t="n">
        <v>0.122140986899364</v>
      </c>
      <c r="D325" s="16" t="n">
        <v>0.145488912945791</v>
      </c>
      <c r="E325" s="16" t="n">
        <v>0.100946982365182</v>
      </c>
      <c r="F325" s="16"/>
      <c r="G325" s="16" t="n">
        <v>0.0739269497970068</v>
      </c>
      <c r="H325" s="16" t="n">
        <v>0.124255191743086</v>
      </c>
      <c r="I325" s="16" t="n">
        <v>0.139216680640084</v>
      </c>
      <c r="J325" s="16"/>
      <c r="K325" s="16" t="n">
        <v>0.113059180178438</v>
      </c>
      <c r="L325" s="16" t="n">
        <v>0.110031454482562</v>
      </c>
      <c r="M325" s="16" t="n">
        <v>0.212477548096753</v>
      </c>
      <c r="N325" s="16" t="n">
        <v>0.108339796258839</v>
      </c>
    </row>
    <row r="326">
      <c r="B326" t="s">
        <v>166</v>
      </c>
      <c r="C326" s="16" t="n">
        <v>0.108872338983199</v>
      </c>
      <c r="D326" s="16" t="n">
        <v>0.111755328369315</v>
      </c>
      <c r="E326" s="16" t="n">
        <v>0.106736455367969</v>
      </c>
      <c r="F326" s="16"/>
      <c r="G326" s="16" t="n">
        <v>0.0734483644341058</v>
      </c>
      <c r="H326" s="16" t="n">
        <v>0.114614945274295</v>
      </c>
      <c r="I326" s="16" t="n">
        <v>0.117520915005635</v>
      </c>
      <c r="J326" s="16"/>
      <c r="K326" s="16" t="n">
        <v>0.104014794962251</v>
      </c>
      <c r="L326" s="16" t="n">
        <v>0.123974892649031</v>
      </c>
      <c r="M326" s="16" t="n">
        <v>0.146483173649514</v>
      </c>
      <c r="N326" s="16" t="n">
        <v>0.0696590424530831</v>
      </c>
    </row>
    <row r="327">
      <c r="B327" t="s">
        <v>74</v>
      </c>
      <c r="C327" s="16" t="n">
        <v>0.0282462446196436</v>
      </c>
      <c r="D327" s="16" t="n">
        <v>0.0356252593901792</v>
      </c>
      <c r="E327" s="16" t="n">
        <v>0.0216045995852393</v>
      </c>
      <c r="F327" s="16"/>
      <c r="G327" s="16" t="n">
        <v>0.0304624182341746</v>
      </c>
      <c r="H327" s="16" t="n">
        <v>0.032944572298659</v>
      </c>
      <c r="I327" s="16" t="n">
        <v>0.0230000100757646</v>
      </c>
      <c r="J327" s="16"/>
      <c r="K327" s="16" t="n">
        <v>0.0333374217935302</v>
      </c>
      <c r="L327" s="16" t="n">
        <v>0.0253591236856926</v>
      </c>
      <c r="M327" s="16" t="n">
        <v>0.0140653489928093</v>
      </c>
      <c r="N327" s="16" t="n">
        <v>0.00525430883576764</v>
      </c>
    </row>
    <row r="328">
      <c r="B328" t="s">
        <v>167</v>
      </c>
      <c r="C328" s="16" t="n">
        <v>0.0106107049561537</v>
      </c>
      <c r="D328" s="16" t="n">
        <v>0.00874324171432413</v>
      </c>
      <c r="E328" s="16" t="n">
        <v>0.0119628355933355</v>
      </c>
      <c r="F328" s="16"/>
      <c r="G328" s="16" t="n">
        <v>0.0143860743817044</v>
      </c>
      <c r="H328" s="16" t="n">
        <v>0.00858037049423892</v>
      </c>
      <c r="I328" s="16" t="n">
        <v>0.0110084439139566</v>
      </c>
      <c r="J328" s="16"/>
      <c r="K328" s="16" t="n">
        <v>0.0134013980653867</v>
      </c>
      <c r="L328" s="16" t="n">
        <v>0.00640269214027334</v>
      </c>
      <c r="M328" s="16" t="n">
        <v>0</v>
      </c>
      <c r="N328" s="16" t="n">
        <v>0.00571263175797119</v>
      </c>
    </row>
    <row r="329">
      <c r="B329" t="s">
        <v>76</v>
      </c>
      <c r="C329" s="16" t="n">
        <v>0.0270814459639698</v>
      </c>
      <c r="D329" s="16" t="n">
        <v>0.0379337554427374</v>
      </c>
      <c r="E329" s="16" t="n">
        <v>0.0169400352587104</v>
      </c>
      <c r="F329" s="16"/>
      <c r="G329" s="16" t="n">
        <v>0.0412446851531827</v>
      </c>
      <c r="H329" s="16" t="n">
        <v>0.0235229890751582</v>
      </c>
      <c r="I329" s="16" t="n">
        <v>0.0247980396648068</v>
      </c>
      <c r="J329" s="16"/>
      <c r="K329" s="16" t="n">
        <v>0.0307262462748216</v>
      </c>
      <c r="L329" s="16" t="n">
        <v>0.0338677428099057</v>
      </c>
      <c r="M329" s="16" t="n">
        <v>0.0120820444971277</v>
      </c>
      <c r="N329" s="16" t="n">
        <v>0.0057140714963722</v>
      </c>
    </row>
    <row r="330">
      <c r="C330" s="16"/>
      <c r="D330" s="16"/>
      <c r="E330" s="16"/>
      <c r="F330" s="16"/>
      <c r="G330" s="16"/>
      <c r="H330" s="16"/>
      <c r="I330" s="16"/>
      <c r="J330" s="16"/>
      <c r="K330" s="16"/>
      <c r="L330" s="16"/>
      <c r="M330" s="16"/>
      <c r="N330" s="16"/>
    </row>
    <row r="331">
      <c r="B331" s="7" t="s">
        <v>183</v>
      </c>
      <c r="C331" s="16"/>
      <c r="D331" s="16"/>
      <c r="E331" s="16"/>
      <c r="F331" s="16"/>
      <c r="G331" s="16"/>
      <c r="H331" s="16"/>
      <c r="I331" s="16"/>
      <c r="J331" s="16"/>
      <c r="K331" s="16"/>
      <c r="L331" s="16"/>
      <c r="M331" s="16"/>
      <c r="N331" s="16"/>
    </row>
    <row r="332">
      <c r="B332" s="26" t="s">
        <v>44</v>
      </c>
      <c r="C332" s="16"/>
      <c r="D332" s="16"/>
      <c r="E332" s="16"/>
      <c r="F332" s="16"/>
      <c r="G332" s="16"/>
      <c r="H332" s="16"/>
      <c r="I332" s="16"/>
      <c r="J332" s="16"/>
      <c r="K332" s="16"/>
      <c r="L332" s="16"/>
      <c r="M332" s="16"/>
      <c r="N332" s="16"/>
    </row>
    <row r="333">
      <c r="B333" t="s">
        <v>115</v>
      </c>
      <c r="C333" s="16" t="n">
        <v>0.0888473083981822</v>
      </c>
      <c r="D333" s="16" t="n">
        <v>0.103619797709834</v>
      </c>
      <c r="E333" s="16" t="n">
        <v>0.0728141839168203</v>
      </c>
      <c r="F333" s="16"/>
      <c r="G333" s="16" t="n">
        <v>0.0877125386143511</v>
      </c>
      <c r="H333" s="16" t="n">
        <v>0.100550067669255</v>
      </c>
      <c r="I333" s="16" t="n">
        <v>0.0784082143242534</v>
      </c>
      <c r="J333" s="16"/>
      <c r="K333" s="16" t="n">
        <v>0.079401529651947</v>
      </c>
      <c r="L333" s="16" t="n">
        <v>0.0968308161833586</v>
      </c>
      <c r="M333" s="16" t="n">
        <v>0.114022991041243</v>
      </c>
      <c r="N333" s="16" t="n">
        <v>0.105461456612947</v>
      </c>
    </row>
    <row r="334">
      <c r="B334" t="s">
        <v>179</v>
      </c>
      <c r="C334" s="16" t="n">
        <v>0.0945054431097865</v>
      </c>
      <c r="D334" s="16" t="n">
        <v>0.0980921647196312</v>
      </c>
      <c r="E334" s="16" t="n">
        <v>0.0923734948490577</v>
      </c>
      <c r="F334" s="16"/>
      <c r="G334" s="16" t="n">
        <v>0.105488732293289</v>
      </c>
      <c r="H334" s="16" t="n">
        <v>0.104570245388567</v>
      </c>
      <c r="I334" s="16" t="n">
        <v>0.0808040307259747</v>
      </c>
      <c r="J334" s="16"/>
      <c r="K334" s="16" t="n">
        <v>0.102191710181994</v>
      </c>
      <c r="L334" s="16" t="n">
        <v>0.0786829329383678</v>
      </c>
      <c r="M334" s="16" t="n">
        <v>0.0781099972717316</v>
      </c>
      <c r="N334" s="16" t="n">
        <v>0.0945908773991931</v>
      </c>
    </row>
    <row r="335">
      <c r="B335" t="s">
        <v>180</v>
      </c>
      <c r="C335" s="16" t="n">
        <v>0.138358553474214</v>
      </c>
      <c r="D335" s="16" t="n">
        <v>0.117782842038567</v>
      </c>
      <c r="E335" s="16" t="n">
        <v>0.156581803594215</v>
      </c>
      <c r="F335" s="16"/>
      <c r="G335" s="16" t="n">
        <v>0.121471904558021</v>
      </c>
      <c r="H335" s="16" t="n">
        <v>0.138799674207964</v>
      </c>
      <c r="I335" s="16" t="n">
        <v>0.144617707777206</v>
      </c>
      <c r="J335" s="16"/>
      <c r="K335" s="16" t="n">
        <v>0.147896797695918</v>
      </c>
      <c r="L335" s="16" t="n">
        <v>0.120220369546773</v>
      </c>
      <c r="M335" s="16" t="n">
        <v>0.119012289017515</v>
      </c>
      <c r="N335" s="16" t="n">
        <v>0.125339575534291</v>
      </c>
    </row>
    <row r="336">
      <c r="B336" t="s">
        <v>181</v>
      </c>
      <c r="C336" s="16" t="n">
        <v>0.357925951109466</v>
      </c>
      <c r="D336" s="16" t="n">
        <v>0.330144467508799</v>
      </c>
      <c r="E336" s="16" t="n">
        <v>0.386426455217093</v>
      </c>
      <c r="F336" s="16"/>
      <c r="G336" s="16" t="n">
        <v>0.337160208485313</v>
      </c>
      <c r="H336" s="16" t="n">
        <v>0.350968595358575</v>
      </c>
      <c r="I336" s="16" t="n">
        <v>0.372600121173541</v>
      </c>
      <c r="J336" s="16"/>
      <c r="K336" s="16" t="n">
        <v>0.376623558977007</v>
      </c>
      <c r="L336" s="16" t="n">
        <v>0.341637999833996</v>
      </c>
      <c r="M336" s="16" t="n">
        <v>0.286145871163842</v>
      </c>
      <c r="N336" s="16" t="n">
        <v>0.354370000160922</v>
      </c>
    </row>
    <row r="337">
      <c r="B337" t="s">
        <v>112</v>
      </c>
      <c r="C337" s="16" t="n">
        <v>0.320362743908352</v>
      </c>
      <c r="D337" s="16" t="n">
        <v>0.350360728023169</v>
      </c>
      <c r="E337" s="16" t="n">
        <v>0.291804062422814</v>
      </c>
      <c r="F337" s="16"/>
      <c r="G337" s="16" t="n">
        <v>0.348166616049026</v>
      </c>
      <c r="H337" s="16" t="n">
        <v>0.305111417375639</v>
      </c>
      <c r="I337" s="16" t="n">
        <v>0.323569925999024</v>
      </c>
      <c r="J337" s="16"/>
      <c r="K337" s="16" t="n">
        <v>0.293886403493134</v>
      </c>
      <c r="L337" s="16" t="n">
        <v>0.362627881497504</v>
      </c>
      <c r="M337" s="16" t="n">
        <v>0.402708851505669</v>
      </c>
      <c r="N337" s="16" t="n">
        <v>0.320238090292647</v>
      </c>
    </row>
    <row r="338">
      <c r="C338" s="16"/>
      <c r="D338" s="16"/>
      <c r="E338" s="16"/>
      <c r="F338" s="16"/>
      <c r="G338" s="16"/>
      <c r="H338" s="16"/>
      <c r="I338" s="16"/>
      <c r="J338" s="16"/>
      <c r="K338" s="16"/>
      <c r="L338" s="16"/>
      <c r="M338" s="16"/>
      <c r="N338" s="16"/>
    </row>
    <row r="339">
      <c r="B339" s="7" t="s">
        <v>184</v>
      </c>
      <c r="C339" s="16"/>
      <c r="D339" s="16"/>
      <c r="E339" s="16"/>
      <c r="F339" s="16"/>
      <c r="G339" s="16"/>
      <c r="H339" s="16"/>
      <c r="I339" s="16"/>
      <c r="J339" s="16"/>
      <c r="K339" s="16"/>
      <c r="L339" s="16"/>
      <c r="M339" s="16"/>
      <c r="N339" s="16"/>
    </row>
    <row r="340">
      <c r="B340" s="26" t="s">
        <v>44</v>
      </c>
      <c r="C340" s="16"/>
      <c r="D340" s="16"/>
      <c r="E340" s="16"/>
      <c r="F340" s="16"/>
      <c r="G340" s="16"/>
      <c r="H340" s="16"/>
      <c r="I340" s="16"/>
      <c r="J340" s="16"/>
      <c r="K340" s="16"/>
      <c r="L340" s="16"/>
      <c r="M340" s="16"/>
      <c r="N340" s="16"/>
    </row>
    <row r="341">
      <c r="B341" t="s">
        <v>115</v>
      </c>
      <c r="C341" s="16" t="n">
        <v>0.102354162862856</v>
      </c>
      <c r="D341" s="16" t="n">
        <v>0.122574568259414</v>
      </c>
      <c r="E341" s="16" t="n">
        <v>0.0827873438265995</v>
      </c>
      <c r="F341" s="16"/>
      <c r="G341" s="16" t="n">
        <v>0.119084324529489</v>
      </c>
      <c r="H341" s="16" t="n">
        <v>0.104450077571624</v>
      </c>
      <c r="I341" s="16" t="n">
        <v>0.0937965661523025</v>
      </c>
      <c r="J341" s="16"/>
      <c r="K341" s="16" t="n">
        <v>0.0978383375857963</v>
      </c>
      <c r="L341" s="16" t="n">
        <v>0.107414156574469</v>
      </c>
      <c r="M341" s="16" t="n">
        <v>0.115863106318399</v>
      </c>
      <c r="N341" s="16" t="n">
        <v>0.116340787079389</v>
      </c>
    </row>
    <row r="342">
      <c r="B342" t="s">
        <v>179</v>
      </c>
      <c r="C342" s="16" t="n">
        <v>0.0584929452931843</v>
      </c>
      <c r="D342" s="16" t="n">
        <v>0.0632968325812339</v>
      </c>
      <c r="E342" s="16" t="n">
        <v>0.0543257945162654</v>
      </c>
      <c r="F342" s="16"/>
      <c r="G342" s="16" t="n">
        <v>0.0239546038433958</v>
      </c>
      <c r="H342" s="16" t="n">
        <v>0.0671582332009839</v>
      </c>
      <c r="I342" s="16" t="n">
        <v>0.064072710546078</v>
      </c>
      <c r="J342" s="16"/>
      <c r="K342" s="16" t="n">
        <v>0.0635480013793384</v>
      </c>
      <c r="L342" s="16" t="n">
        <v>0.0519727036372712</v>
      </c>
      <c r="M342" s="16" t="n">
        <v>0.0591363494235778</v>
      </c>
      <c r="N342" s="16" t="n">
        <v>0.0323517304022429</v>
      </c>
    </row>
    <row r="343">
      <c r="B343" t="s">
        <v>180</v>
      </c>
      <c r="C343" s="16" t="n">
        <v>0.100006893259025</v>
      </c>
      <c r="D343" s="16" t="n">
        <v>0.107286381008661</v>
      </c>
      <c r="E343" s="16" t="n">
        <v>0.0913258973424206</v>
      </c>
      <c r="F343" s="16"/>
      <c r="G343" s="16" t="n">
        <v>0.0606121436852161</v>
      </c>
      <c r="H343" s="16" t="n">
        <v>0.102941121869593</v>
      </c>
      <c r="I343" s="16" t="n">
        <v>0.112836446156605</v>
      </c>
      <c r="J343" s="16"/>
      <c r="K343" s="16" t="n">
        <v>0.113426668127469</v>
      </c>
      <c r="L343" s="16" t="n">
        <v>0.0783802279087471</v>
      </c>
      <c r="M343" s="16" t="n">
        <v>0.0620145737230118</v>
      </c>
      <c r="N343" s="16" t="n">
        <v>0.0823731795668159</v>
      </c>
    </row>
    <row r="344">
      <c r="B344" t="s">
        <v>181</v>
      </c>
      <c r="C344" s="16" t="n">
        <v>0.322219538013702</v>
      </c>
      <c r="D344" s="16" t="n">
        <v>0.291268835887927</v>
      </c>
      <c r="E344" s="16" t="n">
        <v>0.354807978931974</v>
      </c>
      <c r="F344" s="16"/>
      <c r="G344" s="16" t="n">
        <v>0.318905133310198</v>
      </c>
      <c r="H344" s="16" t="n">
        <v>0.329709819017199</v>
      </c>
      <c r="I344" s="16" t="n">
        <v>0.316560252979812</v>
      </c>
      <c r="J344" s="16"/>
      <c r="K344" s="16" t="n">
        <v>0.347742103419165</v>
      </c>
      <c r="L344" s="16" t="n">
        <v>0.266610440334207</v>
      </c>
      <c r="M344" s="16" t="n">
        <v>0.229704735653912</v>
      </c>
      <c r="N344" s="16" t="n">
        <v>0.348953484590209</v>
      </c>
    </row>
    <row r="345">
      <c r="B345" t="s">
        <v>112</v>
      </c>
      <c r="C345" s="16" t="n">
        <v>0.416926460571232</v>
      </c>
      <c r="D345" s="16" t="n">
        <v>0.415573382262764</v>
      </c>
      <c r="E345" s="16" t="n">
        <v>0.416752985382741</v>
      </c>
      <c r="F345" s="16"/>
      <c r="G345" s="16" t="n">
        <v>0.477443794631701</v>
      </c>
      <c r="H345" s="16" t="n">
        <v>0.3957407483406</v>
      </c>
      <c r="I345" s="16" t="n">
        <v>0.412734024165203</v>
      </c>
      <c r="J345" s="16"/>
      <c r="K345" s="16" t="n">
        <v>0.377444889488232</v>
      </c>
      <c r="L345" s="16" t="n">
        <v>0.495622471545306</v>
      </c>
      <c r="M345" s="16" t="n">
        <v>0.5332812348811</v>
      </c>
      <c r="N345" s="16" t="n">
        <v>0.419980818361343</v>
      </c>
    </row>
    <row r="346">
      <c r="C346" s="16"/>
      <c r="D346" s="16"/>
      <c r="E346" s="16"/>
      <c r="F346" s="16"/>
      <c r="G346" s="16"/>
      <c r="H346" s="16"/>
      <c r="I346" s="16"/>
      <c r="J346" s="16"/>
      <c r="K346" s="16"/>
      <c r="L346" s="16"/>
      <c r="M346" s="16"/>
      <c r="N346" s="16"/>
    </row>
    <row r="347">
      <c r="B347" s="7" t="s">
        <v>185</v>
      </c>
      <c r="C347" s="16"/>
      <c r="D347" s="16"/>
      <c r="E347" s="16"/>
      <c r="F347" s="16"/>
      <c r="G347" s="16"/>
      <c r="H347" s="16"/>
      <c r="I347" s="16"/>
      <c r="J347" s="16"/>
      <c r="K347" s="16"/>
      <c r="L347" s="16"/>
      <c r="M347" s="16"/>
      <c r="N347" s="16"/>
    </row>
    <row r="348">
      <c r="B348" s="26" t="s">
        <v>44</v>
      </c>
      <c r="C348" s="16"/>
      <c r="D348" s="16"/>
      <c r="E348" s="16"/>
      <c r="F348" s="16"/>
      <c r="G348" s="16"/>
      <c r="H348" s="16"/>
      <c r="I348" s="16"/>
      <c r="J348" s="16"/>
      <c r="K348" s="16"/>
      <c r="L348" s="16"/>
      <c r="M348" s="16"/>
      <c r="N348" s="16"/>
    </row>
    <row r="349">
      <c r="B349" t="s">
        <v>115</v>
      </c>
      <c r="C349" s="16" t="n">
        <v>0.106989168077706</v>
      </c>
      <c r="D349" s="16" t="n">
        <v>0.122029053282099</v>
      </c>
      <c r="E349" s="16" t="n">
        <v>0.092749922991721</v>
      </c>
      <c r="F349" s="16"/>
      <c r="G349" s="16" t="n">
        <v>0.116127573339499</v>
      </c>
      <c r="H349" s="16" t="n">
        <v>0.111233653605191</v>
      </c>
      <c r="I349" s="16" t="n">
        <v>0.0994311520462157</v>
      </c>
      <c r="J349" s="16"/>
      <c r="K349" s="16" t="n">
        <v>0.104786031781758</v>
      </c>
      <c r="L349" s="16" t="n">
        <v>0.0895360965937655</v>
      </c>
      <c r="M349" s="16" t="n">
        <v>0.132014314850299</v>
      </c>
      <c r="N349" s="16" t="n">
        <v>0.124884599358283</v>
      </c>
    </row>
    <row r="350">
      <c r="B350" t="s">
        <v>179</v>
      </c>
      <c r="C350" s="16" t="n">
        <v>0.0545726523797994</v>
      </c>
      <c r="D350" s="16" t="n">
        <v>0.0735005469955797</v>
      </c>
      <c r="E350" s="16" t="n">
        <v>0.0350766457900878</v>
      </c>
      <c r="F350" s="16"/>
      <c r="G350" s="16" t="n">
        <v>0.0578618569695697</v>
      </c>
      <c r="H350" s="16" t="n">
        <v>0.0482675211437551</v>
      </c>
      <c r="I350" s="16" t="n">
        <v>0.0591393248561133</v>
      </c>
      <c r="J350" s="16"/>
      <c r="K350" s="16" t="n">
        <v>0.0618464072215461</v>
      </c>
      <c r="L350" s="16" t="n">
        <v>0.0515161047336829</v>
      </c>
      <c r="M350" s="16" t="n">
        <v>0.014731699338002</v>
      </c>
      <c r="N350" s="16" t="n">
        <v>0.0554571770286937</v>
      </c>
    </row>
    <row r="351">
      <c r="B351" t="s">
        <v>180</v>
      </c>
      <c r="C351" s="16" t="n">
        <v>0.0745206199287786</v>
      </c>
      <c r="D351" s="16" t="n">
        <v>0.0910077818099838</v>
      </c>
      <c r="E351" s="16" t="n">
        <v>0.0599757172046096</v>
      </c>
      <c r="F351" s="16"/>
      <c r="G351" s="16" t="n">
        <v>0.0353880487156131</v>
      </c>
      <c r="H351" s="16" t="n">
        <v>0.0769465196649084</v>
      </c>
      <c r="I351" s="16" t="n">
        <v>0.087719530331284</v>
      </c>
      <c r="J351" s="16"/>
      <c r="K351" s="16" t="n">
        <v>0.0727018218587702</v>
      </c>
      <c r="L351" s="16" t="n">
        <v>0.0886608968331678</v>
      </c>
      <c r="M351" s="16" t="n">
        <v>0.0793888019818074</v>
      </c>
      <c r="N351" s="16" t="n">
        <v>0.0613362900300798</v>
      </c>
    </row>
    <row r="352">
      <c r="B352" t="s">
        <v>181</v>
      </c>
      <c r="C352" s="16" t="n">
        <v>0.237082264229561</v>
      </c>
      <c r="D352" s="16" t="n">
        <v>0.242263438613817</v>
      </c>
      <c r="E352" s="16" t="n">
        <v>0.231776256856581</v>
      </c>
      <c r="F352" s="16"/>
      <c r="G352" s="16" t="n">
        <v>0.231784975786166</v>
      </c>
      <c r="H352" s="16" t="n">
        <v>0.239187751414617</v>
      </c>
      <c r="I352" s="16" t="n">
        <v>0.237215705232291</v>
      </c>
      <c r="J352" s="16"/>
      <c r="K352" s="16" t="n">
        <v>0.236586204571547</v>
      </c>
      <c r="L352" s="16" t="n">
        <v>0.259251920961882</v>
      </c>
      <c r="M352" s="16" t="n">
        <v>0.194077481410819</v>
      </c>
      <c r="N352" s="16" t="n">
        <v>0.245358782779201</v>
      </c>
    </row>
    <row r="353">
      <c r="B353" t="s">
        <v>112</v>
      </c>
      <c r="C353" s="16" t="n">
        <v>0.526835295384155</v>
      </c>
      <c r="D353" s="16" t="n">
        <v>0.47119917929852</v>
      </c>
      <c r="E353" s="16" t="n">
        <v>0.580421457157</v>
      </c>
      <c r="F353" s="16"/>
      <c r="G353" s="16" t="n">
        <v>0.558837545189153</v>
      </c>
      <c r="H353" s="16" t="n">
        <v>0.524364554171529</v>
      </c>
      <c r="I353" s="16" t="n">
        <v>0.516494287534096</v>
      </c>
      <c r="J353" s="16"/>
      <c r="K353" s="16" t="n">
        <v>0.524079534566379</v>
      </c>
      <c r="L353" s="16" t="n">
        <v>0.511034980877501</v>
      </c>
      <c r="M353" s="16" t="n">
        <v>0.579787702419072</v>
      </c>
      <c r="N353" s="16" t="n">
        <v>0.512963150803743</v>
      </c>
    </row>
    <row r="354">
      <c r="C354" s="16"/>
      <c r="D354" s="16"/>
      <c r="E354" s="16"/>
      <c r="F354" s="16"/>
      <c r="G354" s="16"/>
      <c r="H354" s="16"/>
      <c r="I354" s="16"/>
      <c r="J354" s="16"/>
      <c r="K354" s="16"/>
      <c r="L354" s="16"/>
      <c r="M354" s="16"/>
      <c r="N354" s="16"/>
    </row>
    <row r="355">
      <c r="B355" s="7" t="s">
        <v>186</v>
      </c>
      <c r="C355" s="16"/>
      <c r="D355" s="16"/>
      <c r="E355" s="16"/>
      <c r="F355" s="16"/>
      <c r="G355" s="16"/>
      <c r="H355" s="16"/>
      <c r="I355" s="16"/>
      <c r="J355" s="16"/>
      <c r="K355" s="16"/>
      <c r="L355" s="16"/>
      <c r="M355" s="16"/>
      <c r="N355" s="16"/>
    </row>
    <row r="356">
      <c r="B356" s="26" t="s">
        <v>44</v>
      </c>
      <c r="C356" s="16"/>
      <c r="D356" s="16"/>
      <c r="E356" s="16"/>
      <c r="F356" s="16"/>
      <c r="G356" s="16"/>
      <c r="H356" s="16"/>
      <c r="I356" s="16"/>
      <c r="J356" s="16"/>
      <c r="K356" s="16"/>
      <c r="L356" s="16"/>
      <c r="M356" s="16"/>
      <c r="N356" s="16"/>
    </row>
    <row r="357">
      <c r="B357" t="s">
        <v>115</v>
      </c>
      <c r="C357" s="16" t="n">
        <v>0.0985721413122787</v>
      </c>
      <c r="D357" s="16" t="n">
        <v>0.120238432570317</v>
      </c>
      <c r="E357" s="16" t="n">
        <v>0.0783818002461581</v>
      </c>
      <c r="F357" s="16"/>
      <c r="G357" s="16" t="n">
        <v>0.112045374833213</v>
      </c>
      <c r="H357" s="16" t="n">
        <v>0.105002480877402</v>
      </c>
      <c r="I357" s="16" t="n">
        <v>0.0872685068881018</v>
      </c>
      <c r="J357" s="16"/>
      <c r="K357" s="16" t="n">
        <v>0.088890739447855</v>
      </c>
      <c r="L357" s="16" t="n">
        <v>0.110288887884041</v>
      </c>
      <c r="M357" s="16" t="n">
        <v>0.119836887064652</v>
      </c>
      <c r="N357" s="16" t="n">
        <v>0.114102581210202</v>
      </c>
    </row>
    <row r="358">
      <c r="B358" t="s">
        <v>179</v>
      </c>
      <c r="C358" s="16" t="n">
        <v>0.0696554881953873</v>
      </c>
      <c r="D358" s="16" t="n">
        <v>0.0761639167072783</v>
      </c>
      <c r="E358" s="16" t="n">
        <v>0.0639199647145828</v>
      </c>
      <c r="F358" s="16"/>
      <c r="G358" s="16" t="n">
        <v>0.0555607858448359</v>
      </c>
      <c r="H358" s="16" t="n">
        <v>0.0701251989121607</v>
      </c>
      <c r="I358" s="16" t="n">
        <v>0.0747853398710825</v>
      </c>
      <c r="J358" s="16"/>
      <c r="K358" s="16" t="n">
        <v>0.0816741515212042</v>
      </c>
      <c r="L358" s="16" t="n">
        <v>0.0621646288114566</v>
      </c>
      <c r="M358" s="16" t="n">
        <v>0.0430637089362006</v>
      </c>
      <c r="N358" s="16" t="n">
        <v>0.034325924119638</v>
      </c>
    </row>
    <row r="359">
      <c r="B359" t="s">
        <v>180</v>
      </c>
      <c r="C359" s="16" t="n">
        <v>0.100819140314501</v>
      </c>
      <c r="D359" s="16" t="n">
        <v>0.121940221016622</v>
      </c>
      <c r="E359" s="16" t="n">
        <v>0.0801527245151021</v>
      </c>
      <c r="F359" s="16"/>
      <c r="G359" s="16" t="n">
        <v>0.0756152748716595</v>
      </c>
      <c r="H359" s="16" t="n">
        <v>0.0993970038735539</v>
      </c>
      <c r="I359" s="16" t="n">
        <v>0.112096676220178</v>
      </c>
      <c r="J359" s="16"/>
      <c r="K359" s="16" t="n">
        <v>0.106209086663861</v>
      </c>
      <c r="L359" s="16" t="n">
        <v>0.0825712165846351</v>
      </c>
      <c r="M359" s="16" t="n">
        <v>0.115421680480999</v>
      </c>
      <c r="N359" s="16" t="n">
        <v>0.0870204471569314</v>
      </c>
    </row>
    <row r="360">
      <c r="B360" t="s">
        <v>181</v>
      </c>
      <c r="C360" s="16" t="n">
        <v>0.305572795994329</v>
      </c>
      <c r="D360" s="16" t="n">
        <v>0.293181935155887</v>
      </c>
      <c r="E360" s="16" t="n">
        <v>0.314132657583827</v>
      </c>
      <c r="F360" s="16"/>
      <c r="G360" s="16" t="n">
        <v>0.298762874438837</v>
      </c>
      <c r="H360" s="16" t="n">
        <v>0.287850607564207</v>
      </c>
      <c r="I360" s="16" t="n">
        <v>0.32474969898235</v>
      </c>
      <c r="J360" s="16"/>
      <c r="K360" s="16" t="n">
        <v>0.314783796042399</v>
      </c>
      <c r="L360" s="16" t="n">
        <v>0.329116801039693</v>
      </c>
      <c r="M360" s="16" t="n">
        <v>0.234431364263987</v>
      </c>
      <c r="N360" s="16" t="n">
        <v>0.256577735892025</v>
      </c>
    </row>
    <row r="361">
      <c r="B361" t="s">
        <v>112</v>
      </c>
      <c r="C361" s="16" t="n">
        <v>0.425380434183504</v>
      </c>
      <c r="D361" s="16" t="n">
        <v>0.388475494549895</v>
      </c>
      <c r="E361" s="16" t="n">
        <v>0.46341285294033</v>
      </c>
      <c r="F361" s="16"/>
      <c r="G361" s="16" t="n">
        <v>0.458015690011455</v>
      </c>
      <c r="H361" s="16" t="n">
        <v>0.437624708772676</v>
      </c>
      <c r="I361" s="16" t="n">
        <v>0.401099778038288</v>
      </c>
      <c r="J361" s="16"/>
      <c r="K361" s="16" t="n">
        <v>0.408442226324681</v>
      </c>
      <c r="L361" s="16" t="n">
        <v>0.415858465680175</v>
      </c>
      <c r="M361" s="16" t="n">
        <v>0.487246359254162</v>
      </c>
      <c r="N361" s="16" t="n">
        <v>0.507973311621203</v>
      </c>
    </row>
    <row r="362">
      <c r="C362" s="16"/>
      <c r="D362" s="16"/>
      <c r="E362" s="16"/>
      <c r="F362" s="16"/>
      <c r="G362" s="16"/>
      <c r="H362" s="16"/>
      <c r="I362" s="16"/>
      <c r="J362" s="16"/>
      <c r="K362" s="16"/>
      <c r="L362" s="16"/>
      <c r="M362" s="16"/>
      <c r="N362" s="16"/>
    </row>
    <row r="363">
      <c r="B363" s="7" t="s">
        <v>187</v>
      </c>
      <c r="C363" s="16"/>
      <c r="D363" s="16"/>
      <c r="E363" s="16"/>
      <c r="F363" s="16"/>
      <c r="G363" s="16"/>
      <c r="H363" s="16"/>
      <c r="I363" s="16"/>
      <c r="J363" s="16"/>
      <c r="K363" s="16"/>
      <c r="L363" s="16"/>
      <c r="M363" s="16"/>
      <c r="N363" s="16"/>
    </row>
    <row r="364">
      <c r="B364" s="26" t="s">
        <v>44</v>
      </c>
      <c r="C364" s="16"/>
      <c r="D364" s="16"/>
      <c r="E364" s="16"/>
      <c r="F364" s="16"/>
      <c r="G364" s="16"/>
      <c r="H364" s="16"/>
      <c r="I364" s="16"/>
      <c r="J364" s="16"/>
      <c r="K364" s="16"/>
      <c r="L364" s="16"/>
      <c r="M364" s="16"/>
      <c r="N364" s="16"/>
    </row>
    <row r="365">
      <c r="B365" t="s">
        <v>115</v>
      </c>
      <c r="C365" s="16" t="n">
        <v>0.112669152582471</v>
      </c>
      <c r="D365" s="16" t="n">
        <v>0.143149562795219</v>
      </c>
      <c r="E365" s="16" t="n">
        <v>0.0830047663766499</v>
      </c>
      <c r="F365" s="16"/>
      <c r="G365" s="16" t="n">
        <v>0.122266051575978</v>
      </c>
      <c r="H365" s="16" t="n">
        <v>0.107608785602289</v>
      </c>
      <c r="I365" s="16" t="n">
        <v>0.113586517410772</v>
      </c>
      <c r="J365" s="16"/>
      <c r="K365" s="16" t="n">
        <v>0.105264849739076</v>
      </c>
      <c r="L365" s="16" t="n">
        <v>0.113241283759261</v>
      </c>
      <c r="M365" s="16" t="n">
        <v>0.137855560504099</v>
      </c>
      <c r="N365" s="16" t="n">
        <v>0.13202829829223</v>
      </c>
    </row>
    <row r="366">
      <c r="B366" t="s">
        <v>179</v>
      </c>
      <c r="C366" s="16" t="n">
        <v>0.0394561911043807</v>
      </c>
      <c r="D366" s="16" t="n">
        <v>0.0432393757005144</v>
      </c>
      <c r="E366" s="16" t="n">
        <v>0.03669621430634</v>
      </c>
      <c r="F366" s="16"/>
      <c r="G366" s="16" t="n">
        <v>0.0236340174151915</v>
      </c>
      <c r="H366" s="16" t="n">
        <v>0.0410623431417762</v>
      </c>
      <c r="I366" s="16" t="n">
        <v>0.0442110721534</v>
      </c>
      <c r="J366" s="16"/>
      <c r="K366" s="16" t="n">
        <v>0.0438266235046541</v>
      </c>
      <c r="L366" s="16" t="n">
        <v>0.0391085333742065</v>
      </c>
      <c r="M366" s="16" t="n">
        <v>0.0257227995543164</v>
      </c>
      <c r="N366" s="16" t="n">
        <v>0.0283314725542841</v>
      </c>
    </row>
    <row r="367">
      <c r="B367" t="s">
        <v>180</v>
      </c>
      <c r="C367" s="16" t="n">
        <v>0.069681216905559</v>
      </c>
      <c r="D367" s="16" t="n">
        <v>0.0850571473458105</v>
      </c>
      <c r="E367" s="16" t="n">
        <v>0.0541054073339372</v>
      </c>
      <c r="F367" s="16"/>
      <c r="G367" s="16" t="n">
        <v>0.0494278024187271</v>
      </c>
      <c r="H367" s="16" t="n">
        <v>0.0694980141056765</v>
      </c>
      <c r="I367" s="16" t="n">
        <v>0.0778509252159861</v>
      </c>
      <c r="J367" s="16"/>
      <c r="K367" s="16" t="n">
        <v>0.0718186610691035</v>
      </c>
      <c r="L367" s="16" t="n">
        <v>0.0754727761941773</v>
      </c>
      <c r="M367" s="16" t="n">
        <v>0.0603850367923258</v>
      </c>
      <c r="N367" s="16" t="n">
        <v>0.0610137148023691</v>
      </c>
    </row>
    <row r="368">
      <c r="B368" t="s">
        <v>181</v>
      </c>
      <c r="C368" s="16" t="n">
        <v>0.195338726352323</v>
      </c>
      <c r="D368" s="16" t="n">
        <v>0.201018064001228</v>
      </c>
      <c r="E368" s="16" t="n">
        <v>0.191877519760521</v>
      </c>
      <c r="F368" s="16"/>
      <c r="G368" s="16" t="n">
        <v>0.145511638651582</v>
      </c>
      <c r="H368" s="16" t="n">
        <v>0.211074515510535</v>
      </c>
      <c r="I368" s="16" t="n">
        <v>0.200379110882454</v>
      </c>
      <c r="J368" s="16"/>
      <c r="K368" s="16" t="n">
        <v>0.192194110725179</v>
      </c>
      <c r="L368" s="16" t="n">
        <v>0.20419444960258</v>
      </c>
      <c r="M368" s="16" t="n">
        <v>0.163210046651758</v>
      </c>
      <c r="N368" s="16" t="n">
        <v>0.23498832917306</v>
      </c>
    </row>
    <row r="369">
      <c r="B369" t="s">
        <v>112</v>
      </c>
      <c r="C369" s="16" t="n">
        <v>0.582854713055266</v>
      </c>
      <c r="D369" s="16" t="n">
        <v>0.527535850157228</v>
      </c>
      <c r="E369" s="16" t="n">
        <v>0.634316092222552</v>
      </c>
      <c r="F369" s="16"/>
      <c r="G369" s="16" t="n">
        <v>0.659160489938522</v>
      </c>
      <c r="H369" s="16" t="n">
        <v>0.570756341639724</v>
      </c>
      <c r="I369" s="16" t="n">
        <v>0.563972374337387</v>
      </c>
      <c r="J369" s="16"/>
      <c r="K369" s="16" t="n">
        <v>0.586895754961986</v>
      </c>
      <c r="L369" s="16" t="n">
        <v>0.567982957069776</v>
      </c>
      <c r="M369" s="16" t="n">
        <v>0.6128265564975</v>
      </c>
      <c r="N369" s="16" t="n">
        <v>0.543638185178056</v>
      </c>
    </row>
    <row r="370">
      <c r="C370" s="16"/>
      <c r="D370" s="16"/>
      <c r="E370" s="16"/>
      <c r="F370" s="16"/>
      <c r="G370" s="16"/>
      <c r="H370" s="16"/>
      <c r="I370" s="16"/>
      <c r="J370" s="16"/>
      <c r="K370" s="16"/>
      <c r="L370" s="16"/>
      <c r="M370" s="16"/>
      <c r="N370" s="16"/>
    </row>
    <row r="371">
      <c r="B371" s="7" t="s">
        <v>188</v>
      </c>
      <c r="C371" s="16"/>
      <c r="D371" s="16"/>
      <c r="E371" s="16"/>
      <c r="F371" s="16"/>
      <c r="G371" s="16"/>
      <c r="H371" s="16"/>
      <c r="I371" s="16"/>
      <c r="J371" s="16"/>
      <c r="K371" s="16"/>
      <c r="L371" s="16"/>
      <c r="M371" s="16"/>
      <c r="N371" s="16"/>
    </row>
    <row r="372">
      <c r="B372" s="26" t="s">
        <v>44</v>
      </c>
      <c r="C372" s="16"/>
      <c r="D372" s="16"/>
      <c r="E372" s="16"/>
      <c r="F372" s="16"/>
      <c r="G372" s="16"/>
      <c r="H372" s="16"/>
      <c r="I372" s="16"/>
      <c r="J372" s="16"/>
      <c r="K372" s="16"/>
      <c r="L372" s="16"/>
      <c r="M372" s="16"/>
      <c r="N372" s="16"/>
    </row>
    <row r="373">
      <c r="B373" t="s">
        <v>115</v>
      </c>
      <c r="C373" s="16" t="n">
        <v>0.0775202697457384</v>
      </c>
      <c r="D373" s="16" t="n">
        <v>0.0941987274377705</v>
      </c>
      <c r="E373" s="16" t="n">
        <v>0.0617687352197614</v>
      </c>
      <c r="F373" s="16"/>
      <c r="G373" s="16" t="n">
        <v>0.105727348381895</v>
      </c>
      <c r="H373" s="16" t="n">
        <v>0.0759269324064034</v>
      </c>
      <c r="I373" s="16" t="n">
        <v>0.0678619353250031</v>
      </c>
      <c r="J373" s="16"/>
      <c r="K373" s="16" t="n">
        <v>0.0649283942131619</v>
      </c>
      <c r="L373" s="16" t="n">
        <v>0.104018319348393</v>
      </c>
      <c r="M373" s="16" t="n">
        <v>0.0987716536882371</v>
      </c>
      <c r="N373" s="16" t="n">
        <v>0.0944066646750749</v>
      </c>
    </row>
    <row r="374">
      <c r="B374" t="s">
        <v>179</v>
      </c>
      <c r="C374" s="16" t="n">
        <v>0.168415375638604</v>
      </c>
      <c r="D374" s="16" t="n">
        <v>0.1840551837584</v>
      </c>
      <c r="E374" s="16" t="n">
        <v>0.153086881201769</v>
      </c>
      <c r="F374" s="16"/>
      <c r="G374" s="16" t="n">
        <v>0.186623068520105</v>
      </c>
      <c r="H374" s="16" t="n">
        <v>0.1816118440284</v>
      </c>
      <c r="I374" s="16" t="n">
        <v>0.148947175051686</v>
      </c>
      <c r="J374" s="16"/>
      <c r="K374" s="16" t="n">
        <v>0.175256242082064</v>
      </c>
      <c r="L374" s="16" t="n">
        <v>0.172282332631012</v>
      </c>
      <c r="M374" s="16" t="n">
        <v>0.124192022957144</v>
      </c>
      <c r="N374" s="16" t="n">
        <v>0.173731453560358</v>
      </c>
    </row>
    <row r="375">
      <c r="B375" t="s">
        <v>180</v>
      </c>
      <c r="C375" s="16" t="n">
        <v>0.221900421209605</v>
      </c>
      <c r="D375" s="16" t="n">
        <v>0.228205601885502</v>
      </c>
      <c r="E375" s="16" t="n">
        <v>0.215161868948461</v>
      </c>
      <c r="F375" s="16"/>
      <c r="G375" s="16" t="n">
        <v>0.265218371928303</v>
      </c>
      <c r="H375" s="16" t="n">
        <v>0.232806941944649</v>
      </c>
      <c r="I375" s="16" t="n">
        <v>0.194645072707956</v>
      </c>
      <c r="J375" s="16"/>
      <c r="K375" s="16" t="n">
        <v>0.223009134582811</v>
      </c>
      <c r="L375" s="16" t="n">
        <v>0.216953045026527</v>
      </c>
      <c r="M375" s="16" t="n">
        <v>0.188654250878168</v>
      </c>
      <c r="N375" s="16" t="n">
        <v>0.270037174146794</v>
      </c>
    </row>
    <row r="376">
      <c r="B376" t="s">
        <v>181</v>
      </c>
      <c r="C376" s="16" t="n">
        <v>0.327531365109783</v>
      </c>
      <c r="D376" s="16" t="n">
        <v>0.305923020631349</v>
      </c>
      <c r="E376" s="16" t="n">
        <v>0.350891592966141</v>
      </c>
      <c r="F376" s="16"/>
      <c r="G376" s="16" t="n">
        <v>0.311076589643944</v>
      </c>
      <c r="H376" s="16" t="n">
        <v>0.330730225464168</v>
      </c>
      <c r="I376" s="16" t="n">
        <v>0.33105437359832</v>
      </c>
      <c r="J376" s="16"/>
      <c r="K376" s="16" t="n">
        <v>0.342311168144839</v>
      </c>
      <c r="L376" s="16" t="n">
        <v>0.315384074998845</v>
      </c>
      <c r="M376" s="16" t="n">
        <v>0.301097614127837</v>
      </c>
      <c r="N376" s="16" t="n">
        <v>0.272595134548938</v>
      </c>
    </row>
    <row r="377">
      <c r="B377" t="s">
        <v>112</v>
      </c>
      <c r="C377" s="16" t="n">
        <v>0.204632568296269</v>
      </c>
      <c r="D377" s="16" t="n">
        <v>0.187617466286978</v>
      </c>
      <c r="E377" s="16" t="n">
        <v>0.219090921663868</v>
      </c>
      <c r="F377" s="16"/>
      <c r="G377" s="16" t="n">
        <v>0.131354621525753</v>
      </c>
      <c r="H377" s="16" t="n">
        <v>0.178924056156379</v>
      </c>
      <c r="I377" s="16" t="n">
        <v>0.257491443317036</v>
      </c>
      <c r="J377" s="16"/>
      <c r="K377" s="16" t="n">
        <v>0.194495060977124</v>
      </c>
      <c r="L377" s="16" t="n">
        <v>0.191362227995223</v>
      </c>
      <c r="M377" s="16" t="n">
        <v>0.287284458348614</v>
      </c>
      <c r="N377" s="16" t="n">
        <v>0.189229573068835</v>
      </c>
    </row>
    <row r="378">
      <c r="C378" s="16"/>
      <c r="D378" s="16"/>
      <c r="E378" s="16"/>
      <c r="F378" s="16"/>
      <c r="G378" s="16"/>
      <c r="H378" s="16"/>
      <c r="I378" s="16"/>
      <c r="J378" s="16"/>
      <c r="K378" s="16"/>
      <c r="L378" s="16"/>
      <c r="M378" s="16"/>
      <c r="N378" s="16"/>
    </row>
    <row r="379">
      <c r="B379" s="7" t="s">
        <v>189</v>
      </c>
      <c r="C379" s="16"/>
      <c r="D379" s="16"/>
      <c r="E379" s="16"/>
      <c r="F379" s="16"/>
      <c r="G379" s="16"/>
      <c r="H379" s="16"/>
      <c r="I379" s="16"/>
      <c r="J379" s="16"/>
      <c r="K379" s="16"/>
      <c r="L379" s="16"/>
      <c r="M379" s="16"/>
      <c r="N379" s="16"/>
    </row>
    <row r="380">
      <c r="B380" s="26" t="s">
        <v>44</v>
      </c>
      <c r="C380" s="16"/>
      <c r="D380" s="16"/>
      <c r="E380" s="16"/>
      <c r="F380" s="16"/>
      <c r="G380" s="16"/>
      <c r="H380" s="16"/>
      <c r="I380" s="16"/>
      <c r="J380" s="16"/>
      <c r="K380" s="16"/>
      <c r="L380" s="16"/>
      <c r="M380" s="16"/>
      <c r="N380" s="16"/>
    </row>
    <row r="381">
      <c r="B381" t="s">
        <v>115</v>
      </c>
      <c r="C381" s="16" t="n">
        <v>0.0791873664184874</v>
      </c>
      <c r="D381" s="16" t="n">
        <v>0.0972634299039409</v>
      </c>
      <c r="E381" s="16" t="n">
        <v>0.0620827482318699</v>
      </c>
      <c r="F381" s="16"/>
      <c r="G381" s="16" t="n">
        <v>0.0801997367385215</v>
      </c>
      <c r="H381" s="16" t="n">
        <v>0.0845538311512758</v>
      </c>
      <c r="I381" s="16" t="n">
        <v>0.0737950054145302</v>
      </c>
      <c r="J381" s="16"/>
      <c r="K381" s="16" t="n">
        <v>0.07012850372657</v>
      </c>
      <c r="L381" s="16" t="n">
        <v>0.0845162350490744</v>
      </c>
      <c r="M381" s="16" t="n">
        <v>0.0966347868872909</v>
      </c>
      <c r="N381" s="16" t="n">
        <v>0.115226388642967</v>
      </c>
    </row>
    <row r="382">
      <c r="B382" t="s">
        <v>179</v>
      </c>
      <c r="C382" s="16" t="n">
        <v>0.0912386544423292</v>
      </c>
      <c r="D382" s="16" t="n">
        <v>0.100606890478866</v>
      </c>
      <c r="E382" s="16" t="n">
        <v>0.0842371342307987</v>
      </c>
      <c r="F382" s="16"/>
      <c r="G382" s="16" t="n">
        <v>0.0719452205734283</v>
      </c>
      <c r="H382" s="16" t="n">
        <v>0.093279922178366</v>
      </c>
      <c r="I382" s="16" t="n">
        <v>0.0969597457396341</v>
      </c>
      <c r="J382" s="16"/>
      <c r="K382" s="16" t="n">
        <v>0.0977014841482944</v>
      </c>
      <c r="L382" s="16" t="n">
        <v>0.0849567071701285</v>
      </c>
      <c r="M382" s="16" t="n">
        <v>0.0533929239600291</v>
      </c>
      <c r="N382" s="16" t="n">
        <v>0.0999739385840073</v>
      </c>
    </row>
    <row r="383">
      <c r="B383" t="s">
        <v>180</v>
      </c>
      <c r="C383" s="16" t="n">
        <v>0.129513392064952</v>
      </c>
      <c r="D383" s="16" t="n">
        <v>0.122604433506129</v>
      </c>
      <c r="E383" s="16" t="n">
        <v>0.135867649310704</v>
      </c>
      <c r="F383" s="16"/>
      <c r="G383" s="16" t="n">
        <v>0.0938700445472721</v>
      </c>
      <c r="H383" s="16" t="n">
        <v>0.135499702394176</v>
      </c>
      <c r="I383" s="16" t="n">
        <v>0.138021889318004</v>
      </c>
      <c r="J383" s="16"/>
      <c r="K383" s="16" t="n">
        <v>0.136122576025691</v>
      </c>
      <c r="L383" s="16" t="n">
        <v>0.126298818094783</v>
      </c>
      <c r="M383" s="16" t="n">
        <v>0.0840660778765308</v>
      </c>
      <c r="N383" s="16" t="n">
        <v>0.129950311080441</v>
      </c>
    </row>
    <row r="384">
      <c r="B384" t="s">
        <v>181</v>
      </c>
      <c r="C384" s="16" t="n">
        <v>0.361090941104771</v>
      </c>
      <c r="D384" s="16" t="n">
        <v>0.340175742269747</v>
      </c>
      <c r="E384" s="16" t="n">
        <v>0.377526574175892</v>
      </c>
      <c r="F384" s="16"/>
      <c r="G384" s="16" t="n">
        <v>0.354653360952998</v>
      </c>
      <c r="H384" s="16" t="n">
        <v>0.366473263576384</v>
      </c>
      <c r="I384" s="16" t="n">
        <v>0.358626253536732</v>
      </c>
      <c r="J384" s="16"/>
      <c r="K384" s="16" t="n">
        <v>0.368574190918479</v>
      </c>
      <c r="L384" s="16" t="n">
        <v>0.327303521840755</v>
      </c>
      <c r="M384" s="16" t="n">
        <v>0.369021302349165</v>
      </c>
      <c r="N384" s="16" t="n">
        <v>0.366214281195769</v>
      </c>
    </row>
    <row r="385">
      <c r="B385" t="s">
        <v>112</v>
      </c>
      <c r="C385" s="16" t="n">
        <v>0.33896964596946</v>
      </c>
      <c r="D385" s="16" t="n">
        <v>0.339349503841318</v>
      </c>
      <c r="E385" s="16" t="n">
        <v>0.340285894050736</v>
      </c>
      <c r="F385" s="16"/>
      <c r="G385" s="16" t="n">
        <v>0.39933163718778</v>
      </c>
      <c r="H385" s="16" t="n">
        <v>0.320193280699798</v>
      </c>
      <c r="I385" s="16" t="n">
        <v>0.3325971059911</v>
      </c>
      <c r="J385" s="16"/>
      <c r="K385" s="16" t="n">
        <v>0.327473245180966</v>
      </c>
      <c r="L385" s="16" t="n">
        <v>0.376924717845259</v>
      </c>
      <c r="M385" s="16" t="n">
        <v>0.396884908926984</v>
      </c>
      <c r="N385" s="16" t="n">
        <v>0.288635080496816</v>
      </c>
    </row>
    <row r="386">
      <c r="C386" s="16"/>
      <c r="D386" s="16"/>
      <c r="E386" s="16"/>
      <c r="F386" s="16"/>
      <c r="G386" s="16"/>
      <c r="H386" s="16"/>
      <c r="I386" s="16"/>
      <c r="J386" s="16"/>
      <c r="K386" s="16"/>
      <c r="L386" s="16"/>
      <c r="M386" s="16"/>
      <c r="N386" s="16"/>
    </row>
    <row r="387">
      <c r="B387" s="7" t="s">
        <v>190</v>
      </c>
      <c r="C387" s="16"/>
      <c r="D387" s="16"/>
      <c r="E387" s="16"/>
      <c r="F387" s="16"/>
      <c r="G387" s="16"/>
      <c r="H387" s="16"/>
      <c r="I387" s="16"/>
      <c r="J387" s="16"/>
      <c r="K387" s="16"/>
      <c r="L387" s="16"/>
      <c r="M387" s="16"/>
      <c r="N387" s="16"/>
    </row>
    <row r="388">
      <c r="B388" s="26" t="s">
        <v>44</v>
      </c>
      <c r="C388" s="16"/>
      <c r="D388" s="16"/>
      <c r="E388" s="16"/>
      <c r="F388" s="16"/>
      <c r="G388" s="16"/>
      <c r="H388" s="16"/>
      <c r="I388" s="16"/>
      <c r="J388" s="16"/>
      <c r="K388" s="16"/>
      <c r="L388" s="16"/>
      <c r="M388" s="16"/>
      <c r="N388" s="16"/>
    </row>
    <row r="389">
      <c r="B389" t="s">
        <v>115</v>
      </c>
      <c r="C389" s="16" t="n">
        <v>0.0649808195469865</v>
      </c>
      <c r="D389" s="16" t="n">
        <v>0.0836599609814379</v>
      </c>
      <c r="E389" s="16" t="n">
        <v>0.045988198602302</v>
      </c>
      <c r="F389" s="16"/>
      <c r="G389" s="16" t="n">
        <v>0.0728060828111207</v>
      </c>
      <c r="H389" s="16" t="n">
        <v>0.070492744089638</v>
      </c>
      <c r="I389" s="16" t="n">
        <v>0.056762320272846</v>
      </c>
      <c r="J389" s="16"/>
      <c r="K389" s="16" t="n">
        <v>0.0582859442485843</v>
      </c>
      <c r="L389" s="16" t="n">
        <v>0.0656869643694329</v>
      </c>
      <c r="M389" s="16" t="n">
        <v>0.0932277115413538</v>
      </c>
      <c r="N389" s="16" t="n">
        <v>0.0646566629225572</v>
      </c>
    </row>
    <row r="390">
      <c r="B390" t="s">
        <v>179</v>
      </c>
      <c r="C390" s="16" t="n">
        <v>0.127562744470098</v>
      </c>
      <c r="D390" s="16" t="n">
        <v>0.136654297066951</v>
      </c>
      <c r="E390" s="16" t="n">
        <v>0.117896913694917</v>
      </c>
      <c r="F390" s="16"/>
      <c r="G390" s="16" t="n">
        <v>0.105927812977294</v>
      </c>
      <c r="H390" s="16" t="n">
        <v>0.124310427314716</v>
      </c>
      <c r="I390" s="16" t="n">
        <v>0.139133346380504</v>
      </c>
      <c r="J390" s="16"/>
      <c r="K390" s="16" t="n">
        <v>0.145546881114686</v>
      </c>
      <c r="L390" s="16" t="n">
        <v>0.0903738902298405</v>
      </c>
      <c r="M390" s="16" t="n">
        <v>0.0671561735765918</v>
      </c>
      <c r="N390" s="16" t="n">
        <v>0.149474942757164</v>
      </c>
    </row>
    <row r="391">
      <c r="B391" t="s">
        <v>180</v>
      </c>
      <c r="C391" s="16" t="n">
        <v>0.239368176509571</v>
      </c>
      <c r="D391" s="16" t="n">
        <v>0.241090368043909</v>
      </c>
      <c r="E391" s="16" t="n">
        <v>0.235040155613613</v>
      </c>
      <c r="F391" s="16"/>
      <c r="G391" s="16" t="n">
        <v>0.251419626657528</v>
      </c>
      <c r="H391" s="16" t="n">
        <v>0.233529469536135</v>
      </c>
      <c r="I391" s="16" t="n">
        <v>0.240040197199474</v>
      </c>
      <c r="J391" s="16"/>
      <c r="K391" s="16" t="n">
        <v>0.25937339668101</v>
      </c>
      <c r="L391" s="16" t="n">
        <v>0.225050539206577</v>
      </c>
      <c r="M391" s="16" t="n">
        <v>0.173323140244643</v>
      </c>
      <c r="N391" s="16" t="n">
        <v>0.179766407966396</v>
      </c>
    </row>
    <row r="392">
      <c r="B392" t="s">
        <v>181</v>
      </c>
      <c r="C392" s="16" t="n">
        <v>0.366439886320105</v>
      </c>
      <c r="D392" s="16" t="n">
        <v>0.326615208141699</v>
      </c>
      <c r="E392" s="16" t="n">
        <v>0.409686583246542</v>
      </c>
      <c r="F392" s="16"/>
      <c r="G392" s="16" t="n">
        <v>0.383012047074354</v>
      </c>
      <c r="H392" s="16" t="n">
        <v>0.378225624217571</v>
      </c>
      <c r="I392" s="16" t="n">
        <v>0.348930081395741</v>
      </c>
      <c r="J392" s="16"/>
      <c r="K392" s="16" t="n">
        <v>0.371833411743511</v>
      </c>
      <c r="L392" s="16" t="n">
        <v>0.381329321718152</v>
      </c>
      <c r="M392" s="16" t="n">
        <v>0.305936225383906</v>
      </c>
      <c r="N392" s="16" t="n">
        <v>0.39871869764149</v>
      </c>
    </row>
    <row r="393">
      <c r="B393" t="s">
        <v>112</v>
      </c>
      <c r="C393" s="16" t="n">
        <v>0.20164837315324</v>
      </c>
      <c r="D393" s="16" t="n">
        <v>0.211980165766004</v>
      </c>
      <c r="E393" s="16" t="n">
        <v>0.191388148842627</v>
      </c>
      <c r="F393" s="16"/>
      <c r="G393" s="16" t="n">
        <v>0.186834430479704</v>
      </c>
      <c r="H393" s="16" t="n">
        <v>0.19344173484194</v>
      </c>
      <c r="I393" s="16" t="n">
        <v>0.215134054751435</v>
      </c>
      <c r="J393" s="16"/>
      <c r="K393" s="16" t="n">
        <v>0.164960366212209</v>
      </c>
      <c r="L393" s="16" t="n">
        <v>0.237559284475997</v>
      </c>
      <c r="M393" s="16" t="n">
        <v>0.360356749253506</v>
      </c>
      <c r="N393" s="16" t="n">
        <v>0.207383288712392</v>
      </c>
    </row>
    <row r="394">
      <c r="C394" s="16"/>
      <c r="D394" s="16"/>
      <c r="E394" s="16"/>
      <c r="F394" s="16"/>
      <c r="G394" s="16"/>
      <c r="H394" s="16"/>
      <c r="I394" s="16"/>
      <c r="J394" s="16"/>
      <c r="K394" s="16"/>
      <c r="L394" s="16"/>
      <c r="M394" s="16"/>
      <c r="N394" s="16"/>
    </row>
    <row r="395">
      <c r="B395" s="7" t="s">
        <v>191</v>
      </c>
      <c r="C395" s="16"/>
      <c r="D395" s="16"/>
      <c r="E395" s="16"/>
      <c r="F395" s="16"/>
      <c r="G395" s="16"/>
      <c r="H395" s="16"/>
      <c r="I395" s="16"/>
      <c r="J395" s="16"/>
      <c r="K395" s="16"/>
      <c r="L395" s="16"/>
      <c r="M395" s="16"/>
      <c r="N395" s="16"/>
    </row>
    <row r="396">
      <c r="B396" s="26" t="s">
        <v>44</v>
      </c>
      <c r="C396" s="16"/>
      <c r="D396" s="16"/>
      <c r="E396" s="16"/>
      <c r="F396" s="16"/>
      <c r="G396" s="16"/>
      <c r="H396" s="16"/>
      <c r="I396" s="16"/>
      <c r="J396" s="16"/>
      <c r="K396" s="16"/>
      <c r="L396" s="16"/>
      <c r="M396" s="16"/>
      <c r="N396" s="16"/>
    </row>
    <row r="397">
      <c r="B397" t="s">
        <v>115</v>
      </c>
      <c r="C397" s="16" t="n">
        <v>0.10238103028056</v>
      </c>
      <c r="D397" s="16" t="n">
        <v>0.121928758794007</v>
      </c>
      <c r="E397" s="16" t="n">
        <v>0.0844054389091317</v>
      </c>
      <c r="F397" s="16"/>
      <c r="G397" s="16" t="n">
        <v>0.122917222940856</v>
      </c>
      <c r="H397" s="16" t="n">
        <v>0.099154931808396</v>
      </c>
      <c r="I397" s="16" t="n">
        <v>0.0972713687898646</v>
      </c>
      <c r="J397" s="16"/>
      <c r="K397" s="16" t="n">
        <v>0.0952151119691579</v>
      </c>
      <c r="L397" s="16" t="n">
        <v>0.0990251434524096</v>
      </c>
      <c r="M397" s="16" t="n">
        <v>0.116111115807141</v>
      </c>
      <c r="N397" s="16" t="n">
        <v>0.140826829577392</v>
      </c>
    </row>
    <row r="398">
      <c r="B398" t="s">
        <v>179</v>
      </c>
      <c r="C398" s="16" t="n">
        <v>0.0598480248006387</v>
      </c>
      <c r="D398" s="16" t="n">
        <v>0.0661245200074417</v>
      </c>
      <c r="E398" s="16" t="n">
        <v>0.0540391504688408</v>
      </c>
      <c r="F398" s="16"/>
      <c r="G398" s="16" t="n">
        <v>0.0414149563898409</v>
      </c>
      <c r="H398" s="16" t="n">
        <v>0.0596604693180409</v>
      </c>
      <c r="I398" s="16" t="n">
        <v>0.0673028201339313</v>
      </c>
      <c r="J398" s="16"/>
      <c r="K398" s="16" t="n">
        <v>0.059279014619336</v>
      </c>
      <c r="L398" s="16" t="n">
        <v>0.0796463580105849</v>
      </c>
      <c r="M398" s="16" t="n">
        <v>0.0530818614084822</v>
      </c>
      <c r="N398" s="16" t="n">
        <v>0.0368365628472152</v>
      </c>
    </row>
    <row r="399">
      <c r="B399" t="s">
        <v>180</v>
      </c>
      <c r="C399" s="16" t="n">
        <v>0.080465268750945</v>
      </c>
      <c r="D399" s="16" t="n">
        <v>0.0804836471244102</v>
      </c>
      <c r="E399" s="16" t="n">
        <v>0.0793204919345612</v>
      </c>
      <c r="F399" s="16"/>
      <c r="G399" s="16" t="n">
        <v>0.0666871121899711</v>
      </c>
      <c r="H399" s="16" t="n">
        <v>0.0760772154195772</v>
      </c>
      <c r="I399" s="16" t="n">
        <v>0.0899893606913363</v>
      </c>
      <c r="J399" s="16"/>
      <c r="K399" s="16" t="n">
        <v>0.0873112923382947</v>
      </c>
      <c r="L399" s="16" t="n">
        <v>0.0772826650631987</v>
      </c>
      <c r="M399" s="16" t="n">
        <v>0.0455589025416688</v>
      </c>
      <c r="N399" s="16" t="n">
        <v>0.0468361058220588</v>
      </c>
    </row>
    <row r="400">
      <c r="B400" t="s">
        <v>181</v>
      </c>
      <c r="C400" s="16" t="n">
        <v>0.25384459248218</v>
      </c>
      <c r="D400" s="16" t="n">
        <v>0.216727882417359</v>
      </c>
      <c r="E400" s="16" t="n">
        <v>0.289876014150093</v>
      </c>
      <c r="F400" s="16"/>
      <c r="G400" s="16" t="n">
        <v>0.200905243440988</v>
      </c>
      <c r="H400" s="16" t="n">
        <v>0.274233514327886</v>
      </c>
      <c r="I400" s="16" t="n">
        <v>0.255785302345143</v>
      </c>
      <c r="J400" s="16"/>
      <c r="K400" s="16" t="n">
        <v>0.267694630233095</v>
      </c>
      <c r="L400" s="16" t="n">
        <v>0.22320758115485</v>
      </c>
      <c r="M400" s="16" t="n">
        <v>0.199866851098787</v>
      </c>
      <c r="N400" s="16" t="n">
        <v>0.298429853491698</v>
      </c>
    </row>
    <row r="401">
      <c r="B401" t="s">
        <v>112</v>
      </c>
      <c r="C401" s="16" t="n">
        <v>0.503461083685676</v>
      </c>
      <c r="D401" s="16" t="n">
        <v>0.514735191656782</v>
      </c>
      <c r="E401" s="16" t="n">
        <v>0.492358904537373</v>
      </c>
      <c r="F401" s="16"/>
      <c r="G401" s="16" t="n">
        <v>0.568075465038345</v>
      </c>
      <c r="H401" s="16" t="n">
        <v>0.4908738691261</v>
      </c>
      <c r="I401" s="16" t="n">
        <v>0.489651148039725</v>
      </c>
      <c r="J401" s="16"/>
      <c r="K401" s="16" t="n">
        <v>0.490499950840117</v>
      </c>
      <c r="L401" s="16" t="n">
        <v>0.520838252318957</v>
      </c>
      <c r="M401" s="16" t="n">
        <v>0.585381269143921</v>
      </c>
      <c r="N401" s="16" t="n">
        <v>0.477070648261636</v>
      </c>
    </row>
    <row r="402">
      <c r="C402" s="16"/>
      <c r="D402" s="16"/>
      <c r="E402" s="16"/>
      <c r="F402" s="16"/>
      <c r="G402" s="16"/>
      <c r="H402" s="16"/>
      <c r="I402" s="16"/>
      <c r="J402" s="16"/>
      <c r="K402" s="16"/>
      <c r="L402" s="16"/>
      <c r="M402" s="16"/>
      <c r="N402" s="16"/>
    </row>
    <row r="403">
      <c r="B403" s="7" t="s">
        <v>192</v>
      </c>
      <c r="C403" s="16"/>
      <c r="D403" s="16"/>
      <c r="E403" s="16"/>
      <c r="F403" s="16"/>
      <c r="G403" s="16"/>
      <c r="H403" s="16"/>
      <c r="I403" s="16"/>
      <c r="J403" s="16"/>
      <c r="K403" s="16"/>
      <c r="L403" s="16"/>
      <c r="M403" s="16"/>
      <c r="N403" s="16"/>
    </row>
    <row r="404">
      <c r="B404" s="26" t="s">
        <v>44</v>
      </c>
      <c r="C404" s="16"/>
      <c r="D404" s="16"/>
      <c r="E404" s="16"/>
      <c r="F404" s="16"/>
      <c r="G404" s="16"/>
      <c r="H404" s="16"/>
      <c r="I404" s="16"/>
      <c r="J404" s="16"/>
      <c r="K404" s="16"/>
      <c r="L404" s="16"/>
      <c r="M404" s="16"/>
      <c r="N404" s="16"/>
    </row>
    <row r="405">
      <c r="B405" t="s">
        <v>115</v>
      </c>
      <c r="C405" s="16" t="n">
        <v>0.0902487225450803</v>
      </c>
      <c r="D405" s="16" t="n">
        <v>0.110464119268039</v>
      </c>
      <c r="E405" s="16" t="n">
        <v>0.0698995286203044</v>
      </c>
      <c r="F405" s="16"/>
      <c r="G405" s="16" t="n">
        <v>0.10686559796927</v>
      </c>
      <c r="H405" s="16" t="n">
        <v>0.0989343722773483</v>
      </c>
      <c r="I405" s="16" t="n">
        <v>0.0756053234357206</v>
      </c>
      <c r="J405" s="16"/>
      <c r="K405" s="16" t="n">
        <v>0.0906853980687713</v>
      </c>
      <c r="L405" s="16" t="n">
        <v>0.0964621369673937</v>
      </c>
      <c r="M405" s="16" t="n">
        <v>0.0872283095643062</v>
      </c>
      <c r="N405" s="16" t="n">
        <v>0.0668362924132917</v>
      </c>
    </row>
    <row r="406">
      <c r="B406" t="s">
        <v>179</v>
      </c>
      <c r="C406" s="16" t="n">
        <v>0.18056883106038</v>
      </c>
      <c r="D406" s="16" t="n">
        <v>0.175109563758362</v>
      </c>
      <c r="E406" s="16" t="n">
        <v>0.185787424603428</v>
      </c>
      <c r="F406" s="16"/>
      <c r="G406" s="16" t="n">
        <v>0.212616103749232</v>
      </c>
      <c r="H406" s="16" t="n">
        <v>0.190175257463509</v>
      </c>
      <c r="I406" s="16" t="n">
        <v>0.158974440580736</v>
      </c>
      <c r="J406" s="16"/>
      <c r="K406" s="16" t="n">
        <v>0.183955716918889</v>
      </c>
      <c r="L406" s="16" t="n">
        <v>0.158522033840185</v>
      </c>
      <c r="M406" s="16" t="n">
        <v>0.180691225870565</v>
      </c>
      <c r="N406" s="16" t="n">
        <v>0.213737722589812</v>
      </c>
    </row>
    <row r="407">
      <c r="B407" t="s">
        <v>180</v>
      </c>
      <c r="C407" s="16" t="n">
        <v>0.280718669318814</v>
      </c>
      <c r="D407" s="16" t="n">
        <v>0.251833927711929</v>
      </c>
      <c r="E407" s="16" t="n">
        <v>0.305391880121965</v>
      </c>
      <c r="F407" s="16"/>
      <c r="G407" s="16" t="n">
        <v>0.273357529496148</v>
      </c>
      <c r="H407" s="16" t="n">
        <v>0.290366180320321</v>
      </c>
      <c r="I407" s="16" t="n">
        <v>0.274650770554683</v>
      </c>
      <c r="J407" s="16"/>
      <c r="K407" s="16" t="n">
        <v>0.298751790799134</v>
      </c>
      <c r="L407" s="16" t="n">
        <v>0.259744451825496</v>
      </c>
      <c r="M407" s="16" t="n">
        <v>0.200417031268584</v>
      </c>
      <c r="N407" s="16" t="n">
        <v>0.270578058595169</v>
      </c>
    </row>
    <row r="408">
      <c r="B408" t="s">
        <v>181</v>
      </c>
      <c r="C408" s="16" t="n">
        <v>0.308304057232982</v>
      </c>
      <c r="D408" s="16" t="n">
        <v>0.304897043986632</v>
      </c>
      <c r="E408" s="16" t="n">
        <v>0.314937134946906</v>
      </c>
      <c r="F408" s="16"/>
      <c r="G408" s="16" t="n">
        <v>0.272057625844361</v>
      </c>
      <c r="H408" s="16" t="n">
        <v>0.292766504139841</v>
      </c>
      <c r="I408" s="16" t="n">
        <v>0.337074774875342</v>
      </c>
      <c r="J408" s="16"/>
      <c r="K408" s="16" t="n">
        <v>0.302974611189607</v>
      </c>
      <c r="L408" s="16" t="n">
        <v>0.31580434372134</v>
      </c>
      <c r="M408" s="16" t="n">
        <v>0.318378426334972</v>
      </c>
      <c r="N408" s="16" t="n">
        <v>0.333084145878165</v>
      </c>
    </row>
    <row r="409">
      <c r="B409" t="s">
        <v>112</v>
      </c>
      <c r="C409" s="16" t="n">
        <v>0.140159719842744</v>
      </c>
      <c r="D409" s="16" t="n">
        <v>0.157695345275037</v>
      </c>
      <c r="E409" s="16" t="n">
        <v>0.123984031707397</v>
      </c>
      <c r="F409" s="16"/>
      <c r="G409" s="16" t="n">
        <v>0.135103142940989</v>
      </c>
      <c r="H409" s="16" t="n">
        <v>0.12775768579898</v>
      </c>
      <c r="I409" s="16" t="n">
        <v>0.153694690553518</v>
      </c>
      <c r="J409" s="16"/>
      <c r="K409" s="16" t="n">
        <v>0.123632483023599</v>
      </c>
      <c r="L409" s="16" t="n">
        <v>0.169467033645585</v>
      </c>
      <c r="M409" s="16" t="n">
        <v>0.213285006961573</v>
      </c>
      <c r="N409" s="16" t="n">
        <v>0.115763780523562</v>
      </c>
    </row>
    <row r="410">
      <c r="C410" s="16"/>
      <c r="D410" s="16"/>
      <c r="E410" s="16"/>
      <c r="F410" s="16"/>
      <c r="G410" s="16"/>
      <c r="H410" s="16"/>
      <c r="I410" s="16"/>
      <c r="J410" s="16"/>
      <c r="K410" s="16"/>
      <c r="L410" s="16"/>
      <c r="M410" s="16"/>
      <c r="N410" s="16"/>
    </row>
    <row r="411">
      <c r="B411" s="7" t="s">
        <v>193</v>
      </c>
      <c r="C411" s="16"/>
      <c r="D411" s="16"/>
      <c r="E411" s="16"/>
      <c r="F411" s="16"/>
      <c r="G411" s="16"/>
      <c r="H411" s="16"/>
      <c r="I411" s="16"/>
      <c r="J411" s="16"/>
      <c r="K411" s="16"/>
      <c r="L411" s="16"/>
      <c r="M411" s="16"/>
      <c r="N411" s="16"/>
    </row>
    <row r="412">
      <c r="B412" s="26" t="s">
        <v>44</v>
      </c>
      <c r="C412" s="16"/>
      <c r="D412" s="16"/>
      <c r="E412" s="16"/>
      <c r="F412" s="16"/>
      <c r="G412" s="16"/>
      <c r="H412" s="16"/>
      <c r="I412" s="16"/>
      <c r="J412" s="16"/>
      <c r="K412" s="16"/>
      <c r="L412" s="16"/>
      <c r="M412" s="16"/>
      <c r="N412" s="16"/>
    </row>
    <row r="413">
      <c r="B413" t="s">
        <v>115</v>
      </c>
      <c r="C413" s="16" t="n">
        <v>0.0896316725783552</v>
      </c>
      <c r="D413" s="16" t="n">
        <v>0.110134663085275</v>
      </c>
      <c r="E413" s="16" t="n">
        <v>0.0703724623555306</v>
      </c>
      <c r="F413" s="16"/>
      <c r="G413" s="16" t="n">
        <v>0.0866611381220173</v>
      </c>
      <c r="H413" s="16" t="n">
        <v>0.0983912359513675</v>
      </c>
      <c r="I413" s="16" t="n">
        <v>0.0826557372354452</v>
      </c>
      <c r="J413" s="16"/>
      <c r="K413" s="16" t="n">
        <v>0.0911080602295461</v>
      </c>
      <c r="L413" s="16" t="n">
        <v>0.0604865302083311</v>
      </c>
      <c r="M413" s="16" t="n">
        <v>0.130715679635862</v>
      </c>
      <c r="N413" s="16" t="n">
        <v>0.0882756484693414</v>
      </c>
    </row>
    <row r="414">
      <c r="B414" t="s">
        <v>179</v>
      </c>
      <c r="C414" s="16" t="n">
        <v>0.0769968363159575</v>
      </c>
      <c r="D414" s="16" t="n">
        <v>0.085414467980064</v>
      </c>
      <c r="E414" s="16" t="n">
        <v>0.0695437469662372</v>
      </c>
      <c r="F414" s="16"/>
      <c r="G414" s="16" t="n">
        <v>0.0885641106009397</v>
      </c>
      <c r="H414" s="16" t="n">
        <v>0.0808679161785029</v>
      </c>
      <c r="I414" s="16" t="n">
        <v>0.0688269020454963</v>
      </c>
      <c r="J414" s="16"/>
      <c r="K414" s="16" t="n">
        <v>0.0718205463264597</v>
      </c>
      <c r="L414" s="16" t="n">
        <v>0.0856810898683453</v>
      </c>
      <c r="M414" s="16" t="n">
        <v>0.0918931123153585</v>
      </c>
      <c r="N414" s="16" t="n">
        <v>0.0901901560053159</v>
      </c>
    </row>
    <row r="415">
      <c r="B415" t="s">
        <v>180</v>
      </c>
      <c r="C415" s="16" t="n">
        <v>0.120836468562561</v>
      </c>
      <c r="D415" s="16" t="n">
        <v>0.104954433988708</v>
      </c>
      <c r="E415" s="16" t="n">
        <v>0.133510925677262</v>
      </c>
      <c r="F415" s="16"/>
      <c r="G415" s="16" t="n">
        <v>0.0927092730966613</v>
      </c>
      <c r="H415" s="16" t="n">
        <v>0.120622588072719</v>
      </c>
      <c r="I415" s="16" t="n">
        <v>0.132144538773271</v>
      </c>
      <c r="J415" s="16"/>
      <c r="K415" s="16" t="n">
        <v>0.12065575379141</v>
      </c>
      <c r="L415" s="16" t="n">
        <v>0.138761972779622</v>
      </c>
      <c r="M415" s="16" t="n">
        <v>0.0652230117827473</v>
      </c>
      <c r="N415" s="16" t="n">
        <v>0.137774537111729</v>
      </c>
    </row>
    <row r="416">
      <c r="B416" t="s">
        <v>181</v>
      </c>
      <c r="C416" s="16" t="n">
        <v>0.341783591078424</v>
      </c>
      <c r="D416" s="16" t="n">
        <v>0.294292971614814</v>
      </c>
      <c r="E416" s="16" t="n">
        <v>0.388506311203127</v>
      </c>
      <c r="F416" s="16"/>
      <c r="G416" s="16" t="n">
        <v>0.322498438473424</v>
      </c>
      <c r="H416" s="16" t="n">
        <v>0.363161280062585</v>
      </c>
      <c r="I416" s="16" t="n">
        <v>0.329512400466715</v>
      </c>
      <c r="J416" s="16"/>
      <c r="K416" s="16" t="n">
        <v>0.369556372775883</v>
      </c>
      <c r="L416" s="16" t="n">
        <v>0.309390902386927</v>
      </c>
      <c r="M416" s="16" t="n">
        <v>0.281744164545637</v>
      </c>
      <c r="N416" s="16" t="n">
        <v>0.273715983057336</v>
      </c>
    </row>
    <row r="417">
      <c r="B417" t="s">
        <v>112</v>
      </c>
      <c r="C417" s="16" t="n">
        <v>0.370751431464703</v>
      </c>
      <c r="D417" s="16" t="n">
        <v>0.405203463331138</v>
      </c>
      <c r="E417" s="16" t="n">
        <v>0.338066553797843</v>
      </c>
      <c r="F417" s="16"/>
      <c r="G417" s="16" t="n">
        <v>0.409567039706958</v>
      </c>
      <c r="H417" s="16" t="n">
        <v>0.336956979734825</v>
      </c>
      <c r="I417" s="16" t="n">
        <v>0.386860421479073</v>
      </c>
      <c r="J417" s="16"/>
      <c r="K417" s="16" t="n">
        <v>0.346859266876702</v>
      </c>
      <c r="L417" s="16" t="n">
        <v>0.405679504756775</v>
      </c>
      <c r="M417" s="16" t="n">
        <v>0.430424031720396</v>
      </c>
      <c r="N417" s="16" t="n">
        <v>0.410043675356278</v>
      </c>
    </row>
    <row r="418">
      <c r="C418" s="16"/>
      <c r="D418" s="16"/>
      <c r="E418" s="16"/>
      <c r="F418" s="16"/>
      <c r="G418" s="16"/>
      <c r="H418" s="16"/>
      <c r="I418" s="16"/>
      <c r="J418" s="16"/>
      <c r="K418" s="16"/>
      <c r="L418" s="16"/>
      <c r="M418" s="16"/>
      <c r="N418" s="16"/>
    </row>
    <row r="419">
      <c r="B419" s="7" t="s">
        <v>194</v>
      </c>
      <c r="C419" s="16"/>
      <c r="D419" s="16"/>
      <c r="E419" s="16"/>
      <c r="F419" s="16"/>
      <c r="G419" s="16"/>
      <c r="H419" s="16"/>
      <c r="I419" s="16"/>
      <c r="J419" s="16"/>
      <c r="K419" s="16"/>
      <c r="L419" s="16"/>
      <c r="M419" s="16"/>
      <c r="N419" s="16"/>
    </row>
    <row r="420">
      <c r="B420" s="26" t="s">
        <v>44</v>
      </c>
      <c r="C420" s="16"/>
      <c r="D420" s="16"/>
      <c r="E420" s="16"/>
      <c r="F420" s="16"/>
      <c r="G420" s="16"/>
      <c r="H420" s="16"/>
      <c r="I420" s="16"/>
      <c r="J420" s="16"/>
      <c r="K420" s="16"/>
      <c r="L420" s="16"/>
      <c r="M420" s="16"/>
      <c r="N420" s="16"/>
    </row>
    <row r="421">
      <c r="B421" t="s">
        <v>115</v>
      </c>
      <c r="C421" s="16" t="n">
        <v>0.0891184168882845</v>
      </c>
      <c r="D421" s="16" t="n">
        <v>0.107588513164632</v>
      </c>
      <c r="E421" s="16" t="n">
        <v>0.0704835058272271</v>
      </c>
      <c r="F421" s="16"/>
      <c r="G421" s="16" t="n">
        <v>0.095809157210551</v>
      </c>
      <c r="H421" s="16" t="n">
        <v>0.0917791819827938</v>
      </c>
      <c r="I421" s="16" t="n">
        <v>0.0840004913810991</v>
      </c>
      <c r="J421" s="16"/>
      <c r="K421" s="16" t="n">
        <v>0.0876426459535968</v>
      </c>
      <c r="L421" s="16" t="n">
        <v>0.0859408906396585</v>
      </c>
      <c r="M421" s="16" t="n">
        <v>0.099440751111557</v>
      </c>
      <c r="N421" s="16" t="n">
        <v>0.0855414797393897</v>
      </c>
    </row>
    <row r="422">
      <c r="B422" t="s">
        <v>179</v>
      </c>
      <c r="C422" s="16" t="n">
        <v>0.121670206347517</v>
      </c>
      <c r="D422" s="16" t="n">
        <v>0.124855250046727</v>
      </c>
      <c r="E422" s="16" t="n">
        <v>0.117807487276031</v>
      </c>
      <c r="F422" s="16"/>
      <c r="G422" s="16" t="n">
        <v>0.141510472080758</v>
      </c>
      <c r="H422" s="16" t="n">
        <v>0.130885035888608</v>
      </c>
      <c r="I422" s="16" t="n">
        <v>0.105261394475931</v>
      </c>
      <c r="J422" s="16"/>
      <c r="K422" s="16" t="n">
        <v>0.124571208086224</v>
      </c>
      <c r="L422" s="16" t="n">
        <v>0.120835894164875</v>
      </c>
      <c r="M422" s="16" t="n">
        <v>0.0889426311807271</v>
      </c>
      <c r="N422" s="16" t="n">
        <v>0.151011792825551</v>
      </c>
    </row>
    <row r="423">
      <c r="B423" t="s">
        <v>180</v>
      </c>
      <c r="C423" s="16" t="n">
        <v>0.182566602646174</v>
      </c>
      <c r="D423" s="16" t="n">
        <v>0.179572963941161</v>
      </c>
      <c r="E423" s="16" t="n">
        <v>0.187533357643963</v>
      </c>
      <c r="F423" s="16"/>
      <c r="G423" s="16" t="n">
        <v>0.218038681473058</v>
      </c>
      <c r="H423" s="16" t="n">
        <v>0.179959735024237</v>
      </c>
      <c r="I423" s="16" t="n">
        <v>0.170981794827405</v>
      </c>
      <c r="J423" s="16"/>
      <c r="K423" s="16" t="n">
        <v>0.187268861854733</v>
      </c>
      <c r="L423" s="16" t="n">
        <v>0.201616831840074</v>
      </c>
      <c r="M423" s="16" t="n">
        <v>0.124797963387544</v>
      </c>
      <c r="N423" s="16" t="n">
        <v>0.168359600661538</v>
      </c>
    </row>
    <row r="424">
      <c r="B424" t="s">
        <v>181</v>
      </c>
      <c r="C424" s="16" t="n">
        <v>0.306092840618526</v>
      </c>
      <c r="D424" s="16" t="n">
        <v>0.28261592331181</v>
      </c>
      <c r="E424" s="16" t="n">
        <v>0.333625547634113</v>
      </c>
      <c r="F424" s="16"/>
      <c r="G424" s="16" t="n">
        <v>0.290924717685793</v>
      </c>
      <c r="H424" s="16" t="n">
        <v>0.313504894762381</v>
      </c>
      <c r="I424" s="16" t="n">
        <v>0.30518806597628</v>
      </c>
      <c r="J424" s="16"/>
      <c r="K424" s="16" t="n">
        <v>0.322179523063609</v>
      </c>
      <c r="L424" s="16" t="n">
        <v>0.284218160562552</v>
      </c>
      <c r="M424" s="16" t="n">
        <v>0.275428718639375</v>
      </c>
      <c r="N424" s="16" t="n">
        <v>0.283618446508647</v>
      </c>
    </row>
    <row r="425">
      <c r="B425" t="s">
        <v>112</v>
      </c>
      <c r="C425" s="16" t="n">
        <v>0.3005519334995</v>
      </c>
      <c r="D425" s="16" t="n">
        <v>0.30536734953567</v>
      </c>
      <c r="E425" s="16" t="n">
        <v>0.290550101618665</v>
      </c>
      <c r="F425" s="16"/>
      <c r="G425" s="16" t="n">
        <v>0.253716971549839</v>
      </c>
      <c r="H425" s="16" t="n">
        <v>0.283871152341981</v>
      </c>
      <c r="I425" s="16" t="n">
        <v>0.334568253339285</v>
      </c>
      <c r="J425" s="16"/>
      <c r="K425" s="16" t="n">
        <v>0.278337761041838</v>
      </c>
      <c r="L425" s="16" t="n">
        <v>0.307388222792841</v>
      </c>
      <c r="M425" s="16" t="n">
        <v>0.411389935680797</v>
      </c>
      <c r="N425" s="16" t="n">
        <v>0.311468680264875</v>
      </c>
    </row>
    <row r="426">
      <c r="C426" s="16"/>
      <c r="D426" s="16"/>
      <c r="E426" s="16"/>
      <c r="F426" s="16"/>
      <c r="G426" s="16"/>
      <c r="H426" s="16"/>
      <c r="I426" s="16"/>
      <c r="J426" s="16"/>
      <c r="K426" s="16"/>
      <c r="L426" s="16"/>
      <c r="M426" s="16"/>
      <c r="N426" s="16"/>
    </row>
    <row r="427">
      <c r="B427" s="7" t="s">
        <v>202</v>
      </c>
      <c r="C427" s="16"/>
      <c r="D427" s="16"/>
      <c r="E427" s="16"/>
      <c r="F427" s="16"/>
      <c r="G427" s="16"/>
      <c r="H427" s="16"/>
      <c r="I427" s="16"/>
      <c r="J427" s="16"/>
      <c r="K427" s="16"/>
      <c r="L427" s="16"/>
      <c r="M427" s="16"/>
      <c r="N427" s="16"/>
    </row>
    <row r="428">
      <c r="B428" s="26" t="s">
        <v>44</v>
      </c>
      <c r="C428" s="16"/>
      <c r="D428" s="16"/>
      <c r="E428" s="16"/>
      <c r="F428" s="16"/>
      <c r="G428" s="16"/>
      <c r="H428" s="16"/>
      <c r="I428" s="16"/>
      <c r="J428" s="16"/>
      <c r="K428" s="16"/>
      <c r="L428" s="16"/>
      <c r="M428" s="16"/>
      <c r="N428" s="16"/>
    </row>
    <row r="429">
      <c r="B429" t="s">
        <v>199</v>
      </c>
      <c r="C429" s="16" t="n">
        <v>0.188910292777513</v>
      </c>
      <c r="D429" s="16" t="n">
        <v>0.184797360088005</v>
      </c>
      <c r="E429" s="16" t="n">
        <v>0.189677357018276</v>
      </c>
      <c r="F429" s="16"/>
      <c r="G429" s="16" t="n">
        <v>0.22096824901304</v>
      </c>
      <c r="H429" s="16" t="n">
        <v>0.19705522978901</v>
      </c>
      <c r="I429" s="16" t="n">
        <v>0.168671331895921</v>
      </c>
      <c r="J429" s="16"/>
      <c r="K429" s="16" t="n">
        <v>0.188957424775077</v>
      </c>
      <c r="L429" s="16" t="n">
        <v>0.170469831705912</v>
      </c>
      <c r="M429" s="16" t="n">
        <v>0.160221065082921</v>
      </c>
      <c r="N429" s="16" t="n">
        <v>0.274272570390498</v>
      </c>
    </row>
    <row r="430">
      <c r="B430" t="s">
        <v>141</v>
      </c>
      <c r="C430" s="16" t="n">
        <v>0.220534208580942</v>
      </c>
      <c r="D430" s="16" t="n">
        <v>0.230193394213231</v>
      </c>
      <c r="E430" s="16" t="n">
        <v>0.209908086268898</v>
      </c>
      <c r="F430" s="16"/>
      <c r="G430" s="16" t="n">
        <v>0.249216007365672</v>
      </c>
      <c r="H430" s="16" t="n">
        <v>0.21897152051216</v>
      </c>
      <c r="I430" s="16" t="n">
        <v>0.21065986553701</v>
      </c>
      <c r="J430" s="16"/>
      <c r="K430" s="16" t="n">
        <v>0.252143428899771</v>
      </c>
      <c r="L430" s="16" t="n">
        <v>0.189576077262323</v>
      </c>
      <c r="M430" s="16" t="n">
        <v>0.136722736252003</v>
      </c>
      <c r="N430" s="16" t="n">
        <v>0.138212330094362</v>
      </c>
    </row>
    <row r="431">
      <c r="B431" t="s">
        <v>200</v>
      </c>
      <c r="C431" s="16" t="n">
        <v>0.225270584923817</v>
      </c>
      <c r="D431" s="16" t="n">
        <v>0.231158716022269</v>
      </c>
      <c r="E431" s="16" t="n">
        <v>0.222537787484652</v>
      </c>
      <c r="F431" s="16"/>
      <c r="G431" s="16" t="n">
        <v>0.229582945416139</v>
      </c>
      <c r="H431" s="16" t="n">
        <v>0.223246403405241</v>
      </c>
      <c r="I431" s="16" t="n">
        <v>0.225450510150972</v>
      </c>
      <c r="J431" s="16"/>
      <c r="K431" s="16" t="n">
        <v>0.228059944672507</v>
      </c>
      <c r="L431" s="16" t="n">
        <v>0.235913126187077</v>
      </c>
      <c r="M431" s="16" t="n">
        <v>0.200653772686506</v>
      </c>
      <c r="N431" s="16" t="n">
        <v>0.213710928733395</v>
      </c>
    </row>
    <row r="432">
      <c r="B432" t="s">
        <v>139</v>
      </c>
      <c r="C432" s="16" t="n">
        <v>0.323737068115237</v>
      </c>
      <c r="D432" s="16" t="n">
        <v>0.305557378803931</v>
      </c>
      <c r="E432" s="16" t="n">
        <v>0.34199390123355</v>
      </c>
      <c r="F432" s="16"/>
      <c r="G432" s="16" t="n">
        <v>0.253539416913745</v>
      </c>
      <c r="H432" s="16" t="n">
        <v>0.314330637320107</v>
      </c>
      <c r="I432" s="16" t="n">
        <v>0.360213240567255</v>
      </c>
      <c r="J432" s="16"/>
      <c r="K432" s="16" t="n">
        <v>0.290879375812078</v>
      </c>
      <c r="L432" s="16" t="n">
        <v>0.35844002381234</v>
      </c>
      <c r="M432" s="16" t="n">
        <v>0.469928194239331</v>
      </c>
      <c r="N432" s="16" t="n">
        <v>0.330977966618733</v>
      </c>
    </row>
    <row r="433">
      <c r="B433" t="s">
        <v>74</v>
      </c>
      <c r="C433" s="16" t="n">
        <v>0.0415478456024913</v>
      </c>
      <c r="D433" s="16" t="n">
        <v>0.0482931508725642</v>
      </c>
      <c r="E433" s="16" t="n">
        <v>0.0358828679946238</v>
      </c>
      <c r="F433" s="16"/>
      <c r="G433" s="16" t="n">
        <v>0.0466933812914047</v>
      </c>
      <c r="H433" s="16" t="n">
        <v>0.0463962089734824</v>
      </c>
      <c r="I433" s="16" t="n">
        <v>0.0350050518488417</v>
      </c>
      <c r="J433" s="16"/>
      <c r="K433" s="16" t="n">
        <v>0.0399598258405665</v>
      </c>
      <c r="L433" s="16" t="n">
        <v>0.0456009410323474</v>
      </c>
      <c r="M433" s="16" t="n">
        <v>0.0324742317392387</v>
      </c>
      <c r="N433" s="16" t="n">
        <v>0.042826204163012</v>
      </c>
    </row>
    <row r="434">
      <c r="B434" t="s">
        <v>145</v>
      </c>
      <c r="C434" s="16" t="n">
        <v>0.409444501358454</v>
      </c>
      <c r="D434" s="16" t="n">
        <v>0.414990754301236</v>
      </c>
      <c r="E434" s="16" t="n">
        <v>0.399585443287174</v>
      </c>
      <c r="F434" s="16"/>
      <c r="G434" s="16" t="n">
        <v>0.470184256378712</v>
      </c>
      <c r="H434" s="16" t="n">
        <v>0.41602675030117</v>
      </c>
      <c r="I434" s="16" t="n">
        <v>0.379331197432931</v>
      </c>
      <c r="J434" s="16"/>
      <c r="K434" s="16" t="n">
        <v>0.441100853674848</v>
      </c>
      <c r="L434" s="16" t="n">
        <v>0.360045908968235</v>
      </c>
      <c r="M434" s="16" t="n">
        <v>0.296943801334924</v>
      </c>
      <c r="N434" s="16" t="n">
        <v>0.41248490048486</v>
      </c>
    </row>
    <row r="435">
      <c r="B435" t="s">
        <v>144</v>
      </c>
      <c r="C435" s="16" t="n">
        <v>0.365284913717728</v>
      </c>
      <c r="D435" s="16" t="n">
        <v>0.353850529676496</v>
      </c>
      <c r="E435" s="16" t="n">
        <v>0.377876769228174</v>
      </c>
      <c r="F435" s="16"/>
      <c r="G435" s="16" t="n">
        <v>0.300232798205149</v>
      </c>
      <c r="H435" s="16" t="n">
        <v>0.360726846293589</v>
      </c>
      <c r="I435" s="16" t="n">
        <v>0.395218292416096</v>
      </c>
      <c r="J435" s="16"/>
      <c r="K435" s="16" t="n">
        <v>0.330839201652645</v>
      </c>
      <c r="L435" s="16" t="n">
        <v>0.404040964844687</v>
      </c>
      <c r="M435" s="16" t="n">
        <v>0.50240242597857</v>
      </c>
      <c r="N435" s="16" t="n">
        <v>0.373804170781745</v>
      </c>
    </row>
    <row r="436">
      <c r="B436" t="s">
        <v>118</v>
      </c>
      <c r="C436" s="16" t="n">
        <v>-0.0441595876407258</v>
      </c>
      <c r="D436" s="16" t="n">
        <v>-0.0611402246247402</v>
      </c>
      <c r="E436" s="16" t="n">
        <v>-0.0217086740590006</v>
      </c>
      <c r="F436" s="16"/>
      <c r="G436" s="16" t="n">
        <v>-0.169951458173563</v>
      </c>
      <c r="H436" s="16" t="n">
        <v>-0.0552999040075806</v>
      </c>
      <c r="I436" s="16" t="n">
        <v>0.015887094983165</v>
      </c>
      <c r="J436" s="16"/>
      <c r="K436" s="16" t="n">
        <v>-0.110261652022203</v>
      </c>
      <c r="L436" s="16" t="n">
        <v>0.0439950558764518</v>
      </c>
      <c r="M436" s="16" t="n">
        <v>0.205458624643646</v>
      </c>
      <c r="N436" s="16" t="n">
        <v>-0.0386807297031154</v>
      </c>
    </row>
    <row r="437">
      <c r="C437" s="16"/>
      <c r="D437" s="16"/>
      <c r="E437" s="16"/>
      <c r="F437" s="16"/>
      <c r="G437" s="16"/>
      <c r="H437" s="16"/>
      <c r="I437" s="16"/>
      <c r="J437" s="16"/>
      <c r="K437" s="16"/>
      <c r="L437" s="16"/>
      <c r="M437" s="16"/>
      <c r="N437" s="16"/>
    </row>
    <row r="438">
      <c r="B438" s="7" t="s">
        <v>203</v>
      </c>
      <c r="C438" s="16"/>
      <c r="D438" s="16"/>
      <c r="E438" s="16"/>
      <c r="F438" s="16"/>
      <c r="G438" s="16"/>
      <c r="H438" s="16"/>
      <c r="I438" s="16"/>
      <c r="J438" s="16"/>
      <c r="K438" s="16"/>
      <c r="L438" s="16"/>
      <c r="M438" s="16"/>
      <c r="N438" s="16"/>
    </row>
    <row r="439">
      <c r="B439" s="26" t="s">
        <v>44</v>
      </c>
      <c r="C439" s="16"/>
      <c r="D439" s="16"/>
      <c r="E439" s="16"/>
      <c r="F439" s="16"/>
      <c r="G439" s="16"/>
      <c r="H439" s="16"/>
      <c r="I439" s="16"/>
      <c r="J439" s="16"/>
      <c r="K439" s="16"/>
      <c r="L439" s="16"/>
      <c r="M439" s="16"/>
      <c r="N439" s="16"/>
    </row>
    <row r="440">
      <c r="B440" t="s">
        <v>199</v>
      </c>
      <c r="C440" s="16" t="n">
        <v>0.198330909890302</v>
      </c>
      <c r="D440" s="16" t="n">
        <v>0.167829944920512</v>
      </c>
      <c r="E440" s="16" t="n">
        <v>0.227617626141723</v>
      </c>
      <c r="F440" s="16"/>
      <c r="G440" s="16" t="n">
        <v>0.259914817529625</v>
      </c>
      <c r="H440" s="16" t="n">
        <v>0.203124071318612</v>
      </c>
      <c r="I440" s="16" t="n">
        <v>0.169548619587336</v>
      </c>
      <c r="J440" s="16"/>
      <c r="K440" s="16" t="n">
        <v>0.201945252827451</v>
      </c>
      <c r="L440" s="16" t="n">
        <v>0.167002497839605</v>
      </c>
      <c r="M440" s="16" t="n">
        <v>0.202095255861157</v>
      </c>
      <c r="N440" s="16" t="n">
        <v>0.219356702524456</v>
      </c>
    </row>
    <row r="441">
      <c r="B441" t="s">
        <v>141</v>
      </c>
      <c r="C441" s="16" t="n">
        <v>0.246921019464896</v>
      </c>
      <c r="D441" s="16" t="n">
        <v>0.182088054831876</v>
      </c>
      <c r="E441" s="16" t="n">
        <v>0.312894193313906</v>
      </c>
      <c r="F441" s="16"/>
      <c r="G441" s="16" t="n">
        <v>0.30687799032621</v>
      </c>
      <c r="H441" s="16" t="n">
        <v>0.26350299584866</v>
      </c>
      <c r="I441" s="16" t="n">
        <v>0.207813961840298</v>
      </c>
      <c r="J441" s="16"/>
      <c r="K441" s="16" t="n">
        <v>0.26991177260953</v>
      </c>
      <c r="L441" s="16" t="n">
        <v>0.198992291340626</v>
      </c>
      <c r="M441" s="16" t="n">
        <v>0.171491593593098</v>
      </c>
      <c r="N441" s="16" t="n">
        <v>0.262333869692528</v>
      </c>
    </row>
    <row r="442">
      <c r="B442" t="s">
        <v>200</v>
      </c>
      <c r="C442" s="16" t="n">
        <v>0.220668503390446</v>
      </c>
      <c r="D442" s="16" t="n">
        <v>0.22802756714739</v>
      </c>
      <c r="E442" s="16" t="n">
        <v>0.212126674736119</v>
      </c>
      <c r="F442" s="16"/>
      <c r="G442" s="16" t="n">
        <v>0.202588001647721</v>
      </c>
      <c r="H442" s="16" t="n">
        <v>0.221197373049446</v>
      </c>
      <c r="I442" s="16" t="n">
        <v>0.227317546439873</v>
      </c>
      <c r="J442" s="16"/>
      <c r="K442" s="16" t="n">
        <v>0.218967068263701</v>
      </c>
      <c r="L442" s="16" t="n">
        <v>0.263715231914845</v>
      </c>
      <c r="M442" s="16" t="n">
        <v>0.203958934474819</v>
      </c>
      <c r="N442" s="16" t="n">
        <v>0.175562648439222</v>
      </c>
    </row>
    <row r="443">
      <c r="B443" t="s">
        <v>139</v>
      </c>
      <c r="C443" s="16" t="n">
        <v>0.292090604673168</v>
      </c>
      <c r="D443" s="16" t="n">
        <v>0.374936486863252</v>
      </c>
      <c r="E443" s="16" t="n">
        <v>0.210281850684622</v>
      </c>
      <c r="F443" s="16"/>
      <c r="G443" s="16" t="n">
        <v>0.172350723725845</v>
      </c>
      <c r="H443" s="16" t="n">
        <v>0.268577753928641</v>
      </c>
      <c r="I443" s="16" t="n">
        <v>0.36125738388209</v>
      </c>
      <c r="J443" s="16"/>
      <c r="K443" s="16" t="n">
        <v>0.270880898545505</v>
      </c>
      <c r="L443" s="16" t="n">
        <v>0.31835901696908</v>
      </c>
      <c r="M443" s="16" t="n">
        <v>0.383643336093586</v>
      </c>
      <c r="N443" s="16" t="n">
        <v>0.300895299978235</v>
      </c>
    </row>
    <row r="444">
      <c r="B444" t="s">
        <v>74</v>
      </c>
      <c r="C444" s="16" t="n">
        <v>0.041988962581187</v>
      </c>
      <c r="D444" s="16" t="n">
        <v>0.0471179462369696</v>
      </c>
      <c r="E444" s="16" t="n">
        <v>0.0370796551236303</v>
      </c>
      <c r="F444" s="16"/>
      <c r="G444" s="16" t="n">
        <v>0.0582684667705995</v>
      </c>
      <c r="H444" s="16" t="n">
        <v>0.0435978058546405</v>
      </c>
      <c r="I444" s="16" t="n">
        <v>0.0340624882504029</v>
      </c>
      <c r="J444" s="16"/>
      <c r="K444" s="16" t="n">
        <v>0.0382950077538135</v>
      </c>
      <c r="L444" s="16" t="n">
        <v>0.0519309619358448</v>
      </c>
      <c r="M444" s="16" t="n">
        <v>0.0388108799773396</v>
      </c>
      <c r="N444" s="16" t="n">
        <v>0.0418514793655582</v>
      </c>
    </row>
    <row r="445">
      <c r="B445" t="s">
        <v>145</v>
      </c>
      <c r="C445" s="16" t="n">
        <v>0.445251929355198</v>
      </c>
      <c r="D445" s="16" t="n">
        <v>0.349917999752388</v>
      </c>
      <c r="E445" s="16" t="n">
        <v>0.540511819455629</v>
      </c>
      <c r="F445" s="16"/>
      <c r="G445" s="16" t="n">
        <v>0.566792807855834</v>
      </c>
      <c r="H445" s="16" t="n">
        <v>0.466627067167272</v>
      </c>
      <c r="I445" s="16" t="n">
        <v>0.377362581427635</v>
      </c>
      <c r="J445" s="16"/>
      <c r="K445" s="16" t="n">
        <v>0.471857025436981</v>
      </c>
      <c r="L445" s="16" t="n">
        <v>0.365994789180231</v>
      </c>
      <c r="M445" s="16" t="n">
        <v>0.373586849454255</v>
      </c>
      <c r="N445" s="16" t="n">
        <v>0.481690572216985</v>
      </c>
    </row>
    <row r="446">
      <c r="B446" t="s">
        <v>144</v>
      </c>
      <c r="C446" s="16" t="n">
        <v>0.334079567254356</v>
      </c>
      <c r="D446" s="16" t="n">
        <v>0.422054433100222</v>
      </c>
      <c r="E446" s="16" t="n">
        <v>0.247361505808253</v>
      </c>
      <c r="F446" s="16"/>
      <c r="G446" s="16" t="n">
        <v>0.230619190496445</v>
      </c>
      <c r="H446" s="16" t="n">
        <v>0.312175559783282</v>
      </c>
      <c r="I446" s="16" t="n">
        <v>0.395319872132493</v>
      </c>
      <c r="J446" s="16"/>
      <c r="K446" s="16" t="n">
        <v>0.309175906299318</v>
      </c>
      <c r="L446" s="16" t="n">
        <v>0.370289978904924</v>
      </c>
      <c r="M446" s="16" t="n">
        <v>0.422454216070926</v>
      </c>
      <c r="N446" s="16" t="n">
        <v>0.342746779343793</v>
      </c>
    </row>
    <row r="447">
      <c r="B447" t="s">
        <v>118</v>
      </c>
      <c r="C447" s="16" t="n">
        <v>-0.111172362100843</v>
      </c>
      <c r="D447" s="16" t="n">
        <v>0.0721364333478334</v>
      </c>
      <c r="E447" s="16" t="n">
        <v>-0.293150313647376</v>
      </c>
      <c r="F447" s="16"/>
      <c r="G447" s="16" t="n">
        <v>-0.33617361735939</v>
      </c>
      <c r="H447" s="16" t="n">
        <v>-0.15445150738399</v>
      </c>
      <c r="I447" s="16" t="n">
        <v>0.0179572907048578</v>
      </c>
      <c r="J447" s="16"/>
      <c r="K447" s="16" t="n">
        <v>-0.162681119137663</v>
      </c>
      <c r="L447" s="16" t="n">
        <v>0.00429518972469345</v>
      </c>
      <c r="M447" s="16" t="n">
        <v>0.0488673666166708</v>
      </c>
      <c r="N447" s="16" t="n">
        <v>-0.138943792873192</v>
      </c>
    </row>
    <row r="448">
      <c r="C448" s="16"/>
      <c r="D448" s="16"/>
      <c r="E448" s="16"/>
      <c r="F448" s="16"/>
      <c r="G448" s="16"/>
      <c r="H448" s="16"/>
      <c r="I448" s="16"/>
      <c r="J448" s="16"/>
      <c r="K448" s="16"/>
      <c r="L448" s="16"/>
      <c r="M448" s="16"/>
      <c r="N448" s="16"/>
    </row>
    <row r="449">
      <c r="B449" s="7" t="s">
        <v>204</v>
      </c>
      <c r="C449" s="16"/>
      <c r="D449" s="16"/>
      <c r="E449" s="16"/>
      <c r="F449" s="16"/>
      <c r="G449" s="16"/>
      <c r="H449" s="16"/>
      <c r="I449" s="16"/>
      <c r="J449" s="16"/>
      <c r="K449" s="16"/>
      <c r="L449" s="16"/>
      <c r="M449" s="16"/>
      <c r="N449" s="16"/>
    </row>
    <row r="450">
      <c r="B450" s="26" t="s">
        <v>44</v>
      </c>
      <c r="C450" s="16"/>
      <c r="D450" s="16"/>
      <c r="E450" s="16"/>
      <c r="F450" s="16"/>
      <c r="G450" s="16"/>
      <c r="H450" s="16"/>
      <c r="I450" s="16"/>
      <c r="J450" s="16"/>
      <c r="K450" s="16"/>
      <c r="L450" s="16"/>
      <c r="M450" s="16"/>
      <c r="N450" s="16"/>
    </row>
    <row r="451">
      <c r="B451" t="s">
        <v>199</v>
      </c>
      <c r="C451" s="16" t="n">
        <v>0.187368279906105</v>
      </c>
      <c r="D451" s="16" t="n">
        <v>0.171130708321316</v>
      </c>
      <c r="E451" s="16" t="n">
        <v>0.199217206116235</v>
      </c>
      <c r="F451" s="16"/>
      <c r="G451" s="16" t="n">
        <v>0.201054455481097</v>
      </c>
      <c r="H451" s="16" t="n">
        <v>0.213321206919018</v>
      </c>
      <c r="I451" s="16" t="n">
        <v>0.157818337245329</v>
      </c>
      <c r="J451" s="16"/>
      <c r="K451" s="16" t="n">
        <v>0.188613784637665</v>
      </c>
      <c r="L451" s="16" t="n">
        <v>0.148705020314026</v>
      </c>
      <c r="M451" s="16" t="n">
        <v>0.182756221294063</v>
      </c>
      <c r="N451" s="16" t="n">
        <v>0.271987658137198</v>
      </c>
    </row>
    <row r="452">
      <c r="B452" t="s">
        <v>141</v>
      </c>
      <c r="C452" s="16" t="n">
        <v>0.183582133558244</v>
      </c>
      <c r="D452" s="16" t="n">
        <v>0.22097531705726</v>
      </c>
      <c r="E452" s="16" t="n">
        <v>0.142299820096476</v>
      </c>
      <c r="F452" s="16"/>
      <c r="G452" s="16" t="n">
        <v>0.214951547229481</v>
      </c>
      <c r="H452" s="16" t="n">
        <v>0.18420828950701</v>
      </c>
      <c r="I452" s="16" t="n">
        <v>0.17060997249822</v>
      </c>
      <c r="J452" s="16"/>
      <c r="K452" s="16" t="n">
        <v>0.200786652783423</v>
      </c>
      <c r="L452" s="16" t="n">
        <v>0.168104833759888</v>
      </c>
      <c r="M452" s="16" t="n">
        <v>0.140266296967786</v>
      </c>
      <c r="N452" s="16" t="n">
        <v>0.120481287020337</v>
      </c>
    </row>
    <row r="453">
      <c r="B453" t="s">
        <v>200</v>
      </c>
      <c r="C453" s="16" t="n">
        <v>0.187553815749359</v>
      </c>
      <c r="D453" s="16" t="n">
        <v>0.206499523620843</v>
      </c>
      <c r="E453" s="16" t="n">
        <v>0.172685406703339</v>
      </c>
      <c r="F453" s="16"/>
      <c r="G453" s="16" t="n">
        <v>0.163311132325913</v>
      </c>
      <c r="H453" s="16" t="n">
        <v>0.180009058618184</v>
      </c>
      <c r="I453" s="16" t="n">
        <v>0.20414770521091</v>
      </c>
      <c r="J453" s="16"/>
      <c r="K453" s="16" t="n">
        <v>0.186663436261196</v>
      </c>
      <c r="L453" s="16" t="n">
        <v>0.195374604271043</v>
      </c>
      <c r="M453" s="16" t="n">
        <v>0.184869390073083</v>
      </c>
      <c r="N453" s="16" t="n">
        <v>0.182439859967459</v>
      </c>
    </row>
    <row r="454">
      <c r="B454" t="s">
        <v>139</v>
      </c>
      <c r="C454" s="16" t="n">
        <v>0.402207013314209</v>
      </c>
      <c r="D454" s="16" t="n">
        <v>0.350394814910557</v>
      </c>
      <c r="E454" s="16" t="n">
        <v>0.457192545219346</v>
      </c>
      <c r="F454" s="16"/>
      <c r="G454" s="16" t="n">
        <v>0.378915006266735</v>
      </c>
      <c r="H454" s="16" t="n">
        <v>0.378955351456297</v>
      </c>
      <c r="I454" s="16" t="n">
        <v>0.433037832832277</v>
      </c>
      <c r="J454" s="16"/>
      <c r="K454" s="16" t="n">
        <v>0.389353040027384</v>
      </c>
      <c r="L454" s="16" t="n">
        <v>0.434567480185471</v>
      </c>
      <c r="M454" s="16" t="n">
        <v>0.477289548852242</v>
      </c>
      <c r="N454" s="16" t="n">
        <v>0.359694164726571</v>
      </c>
    </row>
    <row r="455">
      <c r="B455" t="s">
        <v>74</v>
      </c>
      <c r="C455" s="16" t="n">
        <v>0.0392887574720819</v>
      </c>
      <c r="D455" s="16" t="n">
        <v>0.0509996360900235</v>
      </c>
      <c r="E455" s="16" t="n">
        <v>0.0286050218646037</v>
      </c>
      <c r="F455" s="16"/>
      <c r="G455" s="16" t="n">
        <v>0.0417678586967737</v>
      </c>
      <c r="H455" s="16" t="n">
        <v>0.0435060934994918</v>
      </c>
      <c r="I455" s="16" t="n">
        <v>0.0343861522132636</v>
      </c>
      <c r="J455" s="16"/>
      <c r="K455" s="16" t="n">
        <v>0.0345830862903319</v>
      </c>
      <c r="L455" s="16" t="n">
        <v>0.0532480614695714</v>
      </c>
      <c r="M455" s="16" t="n">
        <v>0.014818542812826</v>
      </c>
      <c r="N455" s="16" t="n">
        <v>0.0653970301484349</v>
      </c>
    </row>
    <row r="456">
      <c r="B456" t="s">
        <v>145</v>
      </c>
      <c r="C456" s="16" t="n">
        <v>0.37095041346435</v>
      </c>
      <c r="D456" s="16" t="n">
        <v>0.392106025378577</v>
      </c>
      <c r="E456" s="16" t="n">
        <v>0.341517026212711</v>
      </c>
      <c r="F456" s="16"/>
      <c r="G456" s="16" t="n">
        <v>0.416006002710578</v>
      </c>
      <c r="H456" s="16" t="n">
        <v>0.397529496426028</v>
      </c>
      <c r="I456" s="16" t="n">
        <v>0.328428309743549</v>
      </c>
      <c r="J456" s="16"/>
      <c r="K456" s="16" t="n">
        <v>0.389400437421088</v>
      </c>
      <c r="L456" s="16" t="n">
        <v>0.316809854073915</v>
      </c>
      <c r="M456" s="16" t="n">
        <v>0.323022518261849</v>
      </c>
      <c r="N456" s="16" t="n">
        <v>0.392468945157535</v>
      </c>
    </row>
    <row r="457">
      <c r="B457" t="s">
        <v>144</v>
      </c>
      <c r="C457" s="16" t="n">
        <v>0.441495770786291</v>
      </c>
      <c r="D457" s="16" t="n">
        <v>0.40139445100058</v>
      </c>
      <c r="E457" s="16" t="n">
        <v>0.48579756708395</v>
      </c>
      <c r="F457" s="16"/>
      <c r="G457" s="16" t="n">
        <v>0.420682864963509</v>
      </c>
      <c r="H457" s="16" t="n">
        <v>0.422461444955789</v>
      </c>
      <c r="I457" s="16" t="n">
        <v>0.46742398504554</v>
      </c>
      <c r="J457" s="16"/>
      <c r="K457" s="16" t="n">
        <v>0.423936126317715</v>
      </c>
      <c r="L457" s="16" t="n">
        <v>0.487815541655042</v>
      </c>
      <c r="M457" s="16" t="n">
        <v>0.492108091665068</v>
      </c>
      <c r="N457" s="16" t="n">
        <v>0.425091194875006</v>
      </c>
    </row>
    <row r="458">
      <c r="B458" t="s">
        <v>118</v>
      </c>
      <c r="C458" s="16" t="n">
        <v>0.0705453573219411</v>
      </c>
      <c r="D458" s="16" t="n">
        <v>0.00928842562200344</v>
      </c>
      <c r="E458" s="16" t="n">
        <v>0.144280540871239</v>
      </c>
      <c r="F458" s="16"/>
      <c r="G458" s="16" t="n">
        <v>0.00467686225293068</v>
      </c>
      <c r="H458" s="16" t="n">
        <v>0.0249319485297613</v>
      </c>
      <c r="I458" s="16" t="n">
        <v>0.138995675301991</v>
      </c>
      <c r="J458" s="16"/>
      <c r="K458" s="16" t="n">
        <v>0.0345356888966271</v>
      </c>
      <c r="L458" s="16" t="n">
        <v>0.171005687581127</v>
      </c>
      <c r="M458" s="16" t="n">
        <v>0.169085573403218</v>
      </c>
      <c r="N458" s="16" t="n">
        <v>0.0326222497174706</v>
      </c>
    </row>
    <row r="459">
      <c r="C459" s="16"/>
      <c r="D459" s="16"/>
      <c r="E459" s="16"/>
      <c r="F459" s="16"/>
      <c r="G459" s="16"/>
      <c r="H459" s="16"/>
      <c r="I459" s="16"/>
      <c r="J459" s="16"/>
      <c r="K459" s="16"/>
      <c r="L459" s="16"/>
      <c r="M459" s="16"/>
      <c r="N459" s="16"/>
    </row>
    <row r="460">
      <c r="B460" s="7" t="s">
        <v>205</v>
      </c>
      <c r="C460" s="16"/>
      <c r="D460" s="16"/>
      <c r="E460" s="16"/>
      <c r="F460" s="16"/>
      <c r="G460" s="16"/>
      <c r="H460" s="16"/>
      <c r="I460" s="16"/>
      <c r="J460" s="16"/>
      <c r="K460" s="16"/>
      <c r="L460" s="16"/>
      <c r="M460" s="16"/>
      <c r="N460" s="16"/>
    </row>
    <row r="461">
      <c r="B461" s="26" t="s">
        <v>44</v>
      </c>
      <c r="C461" s="16"/>
      <c r="D461" s="16"/>
      <c r="E461" s="16"/>
      <c r="F461" s="16"/>
      <c r="G461" s="16"/>
      <c r="H461" s="16"/>
      <c r="I461" s="16"/>
      <c r="J461" s="16"/>
      <c r="K461" s="16"/>
      <c r="L461" s="16"/>
      <c r="M461" s="16"/>
      <c r="N461" s="16"/>
    </row>
    <row r="462">
      <c r="B462" t="s">
        <v>199</v>
      </c>
      <c r="C462" s="16" t="n">
        <v>0.215956442881313</v>
      </c>
      <c r="D462" s="16" t="n">
        <v>0.202586552801076</v>
      </c>
      <c r="E462" s="16" t="n">
        <v>0.230664011465092</v>
      </c>
      <c r="F462" s="16"/>
      <c r="G462" s="16" t="n">
        <v>0.243809291164609</v>
      </c>
      <c r="H462" s="16" t="n">
        <v>0.21967699733004</v>
      </c>
      <c r="I462" s="16" t="n">
        <v>0.201494408438861</v>
      </c>
      <c r="J462" s="16"/>
      <c r="K462" s="16" t="n">
        <v>0.210033059703295</v>
      </c>
      <c r="L462" s="16" t="n">
        <v>0.182956285518633</v>
      </c>
      <c r="M462" s="16" t="n">
        <v>0.226019427482724</v>
      </c>
      <c r="N462" s="16" t="n">
        <v>0.31517478304309</v>
      </c>
    </row>
    <row r="463">
      <c r="B463" t="s">
        <v>141</v>
      </c>
      <c r="C463" s="16" t="n">
        <v>0.182288120895361</v>
      </c>
      <c r="D463" s="16" t="n">
        <v>0.133795479837771</v>
      </c>
      <c r="E463" s="16" t="n">
        <v>0.233689583918868</v>
      </c>
      <c r="F463" s="16"/>
      <c r="G463" s="16" t="n">
        <v>0.203701522193925</v>
      </c>
      <c r="H463" s="16" t="n">
        <v>0.189542313456336</v>
      </c>
      <c r="I463" s="16" t="n">
        <v>0.167081999626163</v>
      </c>
      <c r="J463" s="16"/>
      <c r="K463" s="16" t="n">
        <v>0.217395628900621</v>
      </c>
      <c r="L463" s="16" t="n">
        <v>0.125110397894735</v>
      </c>
      <c r="M463" s="16" t="n">
        <v>0.0848090780671987</v>
      </c>
      <c r="N463" s="16" t="n">
        <v>0.155237047384867</v>
      </c>
    </row>
    <row r="464">
      <c r="B464" t="s">
        <v>200</v>
      </c>
      <c r="C464" s="16" t="n">
        <v>0.180583410312042</v>
      </c>
      <c r="D464" s="16" t="n">
        <v>0.167656414553603</v>
      </c>
      <c r="E464" s="16" t="n">
        <v>0.192159121499349</v>
      </c>
      <c r="F464" s="16"/>
      <c r="G464" s="16" t="n">
        <v>0.201963827950493</v>
      </c>
      <c r="H464" s="16" t="n">
        <v>0.176756231231614</v>
      </c>
      <c r="I464" s="16" t="n">
        <v>0.175699510245599</v>
      </c>
      <c r="J464" s="16"/>
      <c r="K464" s="16" t="n">
        <v>0.176546283535398</v>
      </c>
      <c r="L464" s="16" t="n">
        <v>0.219379769523965</v>
      </c>
      <c r="M464" s="16" t="n">
        <v>0.159116037199326</v>
      </c>
      <c r="N464" s="16" t="n">
        <v>0.140414587040145</v>
      </c>
    </row>
    <row r="465">
      <c r="B465" t="s">
        <v>139</v>
      </c>
      <c r="C465" s="16" t="n">
        <v>0.380774232447467</v>
      </c>
      <c r="D465" s="16" t="n">
        <v>0.448207356983205</v>
      </c>
      <c r="E465" s="16" t="n">
        <v>0.30939463672245</v>
      </c>
      <c r="F465" s="16"/>
      <c r="G465" s="16" t="n">
        <v>0.314750638278659</v>
      </c>
      <c r="H465" s="16" t="n">
        <v>0.369163977568033</v>
      </c>
      <c r="I465" s="16" t="n">
        <v>0.417652078967975</v>
      </c>
      <c r="J465" s="16"/>
      <c r="K465" s="16" t="n">
        <v>0.3572199080733</v>
      </c>
      <c r="L465" s="16" t="n">
        <v>0.424391087668835</v>
      </c>
      <c r="M465" s="16" t="n">
        <v>0.503889598976742</v>
      </c>
      <c r="N465" s="16" t="n">
        <v>0.330161309324496</v>
      </c>
    </row>
    <row r="466">
      <c r="B466" t="s">
        <v>74</v>
      </c>
      <c r="C466" s="16" t="n">
        <v>0.0403977934638167</v>
      </c>
      <c r="D466" s="16" t="n">
        <v>0.0477541958243455</v>
      </c>
      <c r="E466" s="16" t="n">
        <v>0.034092646394241</v>
      </c>
      <c r="F466" s="16"/>
      <c r="G466" s="16" t="n">
        <v>0.0357747204123144</v>
      </c>
      <c r="H466" s="16" t="n">
        <v>0.0448604804139768</v>
      </c>
      <c r="I466" s="16" t="n">
        <v>0.038072002721402</v>
      </c>
      <c r="J466" s="16"/>
      <c r="K466" s="16" t="n">
        <v>0.0388051197873857</v>
      </c>
      <c r="L466" s="16" t="n">
        <v>0.0481624593938325</v>
      </c>
      <c r="M466" s="16" t="n">
        <v>0.0261658582740087</v>
      </c>
      <c r="N466" s="16" t="n">
        <v>0.0590122732074019</v>
      </c>
    </row>
    <row r="467">
      <c r="B467" t="s">
        <v>145</v>
      </c>
      <c r="C467" s="16" t="n">
        <v>0.398244563776674</v>
      </c>
      <c r="D467" s="16" t="n">
        <v>0.336382032638847</v>
      </c>
      <c r="E467" s="16" t="n">
        <v>0.46435359538396</v>
      </c>
      <c r="F467" s="16"/>
      <c r="G467" s="16" t="n">
        <v>0.447510813358534</v>
      </c>
      <c r="H467" s="16" t="n">
        <v>0.409219310786376</v>
      </c>
      <c r="I467" s="16" t="n">
        <v>0.368576408065024</v>
      </c>
      <c r="J467" s="16"/>
      <c r="K467" s="16" t="n">
        <v>0.427428688603917</v>
      </c>
      <c r="L467" s="16" t="n">
        <v>0.308066683413368</v>
      </c>
      <c r="M467" s="16" t="n">
        <v>0.310828505549923</v>
      </c>
      <c r="N467" s="16" t="n">
        <v>0.470411830427958</v>
      </c>
    </row>
    <row r="468">
      <c r="B468" t="s">
        <v>144</v>
      </c>
      <c r="C468" s="16" t="n">
        <v>0.421172025911284</v>
      </c>
      <c r="D468" s="16" t="n">
        <v>0.495961552807551</v>
      </c>
      <c r="E468" s="16" t="n">
        <v>0.343487283116691</v>
      </c>
      <c r="F468" s="16"/>
      <c r="G468" s="16" t="n">
        <v>0.350525358690973</v>
      </c>
      <c r="H468" s="16" t="n">
        <v>0.414024457982009</v>
      </c>
      <c r="I468" s="16" t="n">
        <v>0.455724081689377</v>
      </c>
      <c r="J468" s="16"/>
      <c r="K468" s="16" t="n">
        <v>0.396025027860686</v>
      </c>
      <c r="L468" s="16" t="n">
        <v>0.472553547062667</v>
      </c>
      <c r="M468" s="16" t="n">
        <v>0.530055457250751</v>
      </c>
      <c r="N468" s="16" t="n">
        <v>0.389173582531897</v>
      </c>
    </row>
    <row r="469">
      <c r="B469" t="s">
        <v>118</v>
      </c>
      <c r="C469" s="16" t="n">
        <v>0.0229274621346096</v>
      </c>
      <c r="D469" s="16" t="n">
        <v>0.159579520168704</v>
      </c>
      <c r="E469" s="16" t="n">
        <v>-0.120866312267269</v>
      </c>
      <c r="F469" s="16"/>
      <c r="G469" s="16" t="n">
        <v>-0.0969854546675605</v>
      </c>
      <c r="H469" s="16" t="n">
        <v>0.00480514719563346</v>
      </c>
      <c r="I469" s="16" t="n">
        <v>0.0871476736243533</v>
      </c>
      <c r="J469" s="16"/>
      <c r="K469" s="16" t="n">
        <v>-0.031403660743231</v>
      </c>
      <c r="L469" s="16" t="n">
        <v>0.164486863649299</v>
      </c>
      <c r="M469" s="16" t="n">
        <v>0.219226951700828</v>
      </c>
      <c r="N469" s="16" t="n">
        <v>-0.0812382478960602</v>
      </c>
    </row>
    <row r="470">
      <c r="C470" s="16"/>
      <c r="D470" s="16"/>
      <c r="E470" s="16"/>
      <c r="F470" s="16"/>
      <c r="G470" s="16"/>
      <c r="H470" s="16"/>
      <c r="I470" s="16"/>
      <c r="J470" s="16"/>
      <c r="K470" s="16"/>
      <c r="L470" s="16"/>
      <c r="M470" s="16"/>
      <c r="N470" s="16"/>
    </row>
    <row r="471">
      <c r="B471" s="7" t="s">
        <v>210</v>
      </c>
      <c r="C471" s="16"/>
      <c r="D471" s="16"/>
      <c r="E471" s="16"/>
      <c r="F471" s="16"/>
      <c r="G471" s="16"/>
      <c r="H471" s="16"/>
      <c r="I471" s="16"/>
      <c r="J471" s="16"/>
      <c r="K471" s="16"/>
      <c r="L471" s="16"/>
      <c r="M471" s="16"/>
      <c r="N471" s="16"/>
    </row>
    <row r="472">
      <c r="B472" s="26" t="s">
        <v>44</v>
      </c>
      <c r="C472" s="16"/>
      <c r="D472" s="16"/>
      <c r="E472" s="16"/>
      <c r="F472" s="16"/>
      <c r="G472" s="16"/>
      <c r="H472" s="16"/>
      <c r="I472" s="16"/>
      <c r="J472" s="16"/>
      <c r="K472" s="16"/>
      <c r="L472" s="16"/>
      <c r="M472" s="16"/>
      <c r="N472" s="16"/>
    </row>
    <row r="473">
      <c r="B473" t="s">
        <v>199</v>
      </c>
      <c r="C473" s="16" t="n">
        <v>0.0865712695516916</v>
      </c>
      <c r="D473" s="16" t="n">
        <v>0.098842978274166</v>
      </c>
      <c r="E473" s="16" t="n">
        <v>0.0744920934772517</v>
      </c>
      <c r="F473" s="16"/>
      <c r="G473" s="16" t="n">
        <v>0.0908382631923405</v>
      </c>
      <c r="H473" s="16" t="n">
        <v>0.0948017567438051</v>
      </c>
      <c r="I473" s="16" t="n">
        <v>0.0772290150351675</v>
      </c>
      <c r="J473" s="16"/>
      <c r="K473" s="16" t="n">
        <v>0.0774118704435544</v>
      </c>
      <c r="L473" s="16" t="n">
        <v>0.0739673463589092</v>
      </c>
      <c r="M473" s="16" t="n">
        <v>0.105083381070758</v>
      </c>
      <c r="N473" s="16" t="n">
        <v>0.152115154164121</v>
      </c>
    </row>
    <row r="474">
      <c r="B474" t="s">
        <v>141</v>
      </c>
      <c r="C474" s="16" t="n">
        <v>0.1715590929432</v>
      </c>
      <c r="D474" s="16" t="n">
        <v>0.158678452051353</v>
      </c>
      <c r="E474" s="16" t="n">
        <v>0.18601998108107</v>
      </c>
      <c r="F474" s="16"/>
      <c r="G474" s="16" t="n">
        <v>0.187060913573311</v>
      </c>
      <c r="H474" s="16" t="n">
        <v>0.168149537161463</v>
      </c>
      <c r="I474" s="16" t="n">
        <v>0.168608476338543</v>
      </c>
      <c r="J474" s="16"/>
      <c r="K474" s="16" t="n">
        <v>0.176818597346788</v>
      </c>
      <c r="L474" s="16" t="n">
        <v>0.167340779904617</v>
      </c>
      <c r="M474" s="16" t="n">
        <v>0.169428884554506</v>
      </c>
      <c r="N474" s="16" t="n">
        <v>0.146298432832813</v>
      </c>
    </row>
    <row r="475">
      <c r="B475" t="s">
        <v>200</v>
      </c>
      <c r="C475" s="16" t="n">
        <v>0.304293571956442</v>
      </c>
      <c r="D475" s="16" t="n">
        <v>0.294565741530112</v>
      </c>
      <c r="E475" s="16" t="n">
        <v>0.313542998933562</v>
      </c>
      <c r="F475" s="16"/>
      <c r="G475" s="16" t="n">
        <v>0.334524925532572</v>
      </c>
      <c r="H475" s="16" t="n">
        <v>0.317119034619312</v>
      </c>
      <c r="I475" s="16" t="n">
        <v>0.280421669583341</v>
      </c>
      <c r="J475" s="16"/>
      <c r="K475" s="16" t="n">
        <v>0.315348511110299</v>
      </c>
      <c r="L475" s="16" t="n">
        <v>0.306736990847131</v>
      </c>
      <c r="M475" s="16" t="n">
        <v>0.283234416987868</v>
      </c>
      <c r="N475" s="16" t="n">
        <v>0.251032586185901</v>
      </c>
    </row>
    <row r="476">
      <c r="B476" t="s">
        <v>139</v>
      </c>
      <c r="C476" s="16" t="n">
        <v>0.32285442894553</v>
      </c>
      <c r="D476" s="16" t="n">
        <v>0.339372605779508</v>
      </c>
      <c r="E476" s="16" t="n">
        <v>0.308451279421293</v>
      </c>
      <c r="F476" s="16"/>
      <c r="G476" s="16" t="n">
        <v>0.245803446449557</v>
      </c>
      <c r="H476" s="16" t="n">
        <v>0.31101375443857</v>
      </c>
      <c r="I476" s="16" t="n">
        <v>0.364302006890977</v>
      </c>
      <c r="J476" s="16"/>
      <c r="K476" s="16" t="n">
        <v>0.301148675847541</v>
      </c>
      <c r="L476" s="16" t="n">
        <v>0.364981848366741</v>
      </c>
      <c r="M476" s="16" t="n">
        <v>0.35695227995033</v>
      </c>
      <c r="N476" s="16" t="n">
        <v>0.351009421129605</v>
      </c>
    </row>
    <row r="477">
      <c r="B477" t="s">
        <v>74</v>
      </c>
      <c r="C477" s="16" t="n">
        <v>0.114721636603136</v>
      </c>
      <c r="D477" s="16" t="n">
        <v>0.108540222364861</v>
      </c>
      <c r="E477" s="16" t="n">
        <v>0.117493647086823</v>
      </c>
      <c r="F477" s="16"/>
      <c r="G477" s="16" t="n">
        <v>0.141772451252219</v>
      </c>
      <c r="H477" s="16" t="n">
        <v>0.10891591703685</v>
      </c>
      <c r="I477" s="16" t="n">
        <v>0.10943883215197</v>
      </c>
      <c r="J477" s="16"/>
      <c r="K477" s="16" t="n">
        <v>0.129272345251817</v>
      </c>
      <c r="L477" s="16" t="n">
        <v>0.0869730345226016</v>
      </c>
      <c r="M477" s="16" t="n">
        <v>0.0853010374365384</v>
      </c>
      <c r="N477" s="16" t="n">
        <v>0.0995444056875592</v>
      </c>
    </row>
    <row r="478">
      <c r="B478" t="s">
        <v>145</v>
      </c>
      <c r="C478" s="16" t="n">
        <v>0.258130362494892</v>
      </c>
      <c r="D478" s="16" t="n">
        <v>0.257521430325519</v>
      </c>
      <c r="E478" s="16" t="n">
        <v>0.260512074558321</v>
      </c>
      <c r="F478" s="16"/>
      <c r="G478" s="16" t="n">
        <v>0.277899176765652</v>
      </c>
      <c r="H478" s="16" t="n">
        <v>0.262951293905268</v>
      </c>
      <c r="I478" s="16" t="n">
        <v>0.245837491373711</v>
      </c>
      <c r="J478" s="16"/>
      <c r="K478" s="16" t="n">
        <v>0.254230467790342</v>
      </c>
      <c r="L478" s="16" t="n">
        <v>0.241308126263526</v>
      </c>
      <c r="M478" s="16" t="n">
        <v>0.274512265625264</v>
      </c>
      <c r="N478" s="16" t="n">
        <v>0.298413586996934</v>
      </c>
    </row>
    <row r="479">
      <c r="B479" t="s">
        <v>144</v>
      </c>
      <c r="C479" s="16" t="n">
        <v>0.437576065548666</v>
      </c>
      <c r="D479" s="16" t="n">
        <v>0.447912828144369</v>
      </c>
      <c r="E479" s="16" t="n">
        <v>0.425944926508116</v>
      </c>
      <c r="F479" s="16"/>
      <c r="G479" s="16" t="n">
        <v>0.387575897701776</v>
      </c>
      <c r="H479" s="16" t="n">
        <v>0.41992967147542</v>
      </c>
      <c r="I479" s="16" t="n">
        <v>0.473740839042948</v>
      </c>
      <c r="J479" s="16"/>
      <c r="K479" s="16" t="n">
        <v>0.430421021099358</v>
      </c>
      <c r="L479" s="16" t="n">
        <v>0.451954882889342</v>
      </c>
      <c r="M479" s="16" t="n">
        <v>0.442253317386868</v>
      </c>
      <c r="N479" s="16" t="n">
        <v>0.450553826817165</v>
      </c>
    </row>
    <row r="480">
      <c r="B480" t="s">
        <v>118</v>
      </c>
      <c r="C480" s="16" t="n">
        <v>0.179445703053774</v>
      </c>
      <c r="D480" s="16" t="n">
        <v>0.19039139781885</v>
      </c>
      <c r="E480" s="16" t="n">
        <v>0.165432851949795</v>
      </c>
      <c r="F480" s="16"/>
      <c r="G480" s="16" t="n">
        <v>0.109676720936125</v>
      </c>
      <c r="H480" s="16" t="n">
        <v>0.156978377570153</v>
      </c>
      <c r="I480" s="16" t="n">
        <v>0.227903347669237</v>
      </c>
      <c r="J480" s="16"/>
      <c r="K480" s="16" t="n">
        <v>0.176190553309016</v>
      </c>
      <c r="L480" s="16" t="n">
        <v>0.210646756625816</v>
      </c>
      <c r="M480" s="16" t="n">
        <v>0.167741051761604</v>
      </c>
      <c r="N480" s="16" t="n">
        <v>0.15214023982023</v>
      </c>
    </row>
    <row r="481">
      <c r="C481" s="16"/>
      <c r="D481" s="16"/>
      <c r="E481" s="16"/>
      <c r="F481" s="16"/>
      <c r="G481" s="16"/>
      <c r="H481" s="16"/>
      <c r="I481" s="16"/>
      <c r="J481" s="16"/>
      <c r="K481" s="16"/>
      <c r="L481" s="16"/>
      <c r="M481" s="16"/>
      <c r="N481" s="16"/>
    </row>
    <row r="482">
      <c r="B482" s="7" t="s">
        <v>211</v>
      </c>
      <c r="C482" s="16"/>
      <c r="D482" s="16"/>
      <c r="E482" s="16"/>
      <c r="F482" s="16"/>
      <c r="G482" s="16"/>
      <c r="H482" s="16"/>
      <c r="I482" s="16"/>
      <c r="J482" s="16"/>
      <c r="K482" s="16"/>
      <c r="L482" s="16"/>
      <c r="M482" s="16"/>
      <c r="N482" s="16"/>
    </row>
    <row r="483">
      <c r="B483" s="26" t="s">
        <v>44</v>
      </c>
      <c r="C483" s="16"/>
      <c r="D483" s="16"/>
      <c r="E483" s="16"/>
      <c r="F483" s="16"/>
      <c r="G483" s="16"/>
      <c r="H483" s="16"/>
      <c r="I483" s="16"/>
      <c r="J483" s="16"/>
      <c r="K483" s="16"/>
      <c r="L483" s="16"/>
      <c r="M483" s="16"/>
      <c r="N483" s="16"/>
    </row>
    <row r="484">
      <c r="B484" t="s">
        <v>199</v>
      </c>
      <c r="C484" s="16" t="n">
        <v>0.090549406089958</v>
      </c>
      <c r="D484" s="16" t="n">
        <v>0.102750187121692</v>
      </c>
      <c r="E484" s="16" t="n">
        <v>0.0807004870909008</v>
      </c>
      <c r="F484" s="16"/>
      <c r="G484" s="16" t="n">
        <v>0.0956445125407773</v>
      </c>
      <c r="H484" s="16" t="n">
        <v>0.100126703949448</v>
      </c>
      <c r="I484" s="16" t="n">
        <v>0.0796271192967636</v>
      </c>
      <c r="J484" s="16"/>
      <c r="K484" s="16" t="n">
        <v>0.0845177852003547</v>
      </c>
      <c r="L484" s="16" t="n">
        <v>0.108588975131267</v>
      </c>
      <c r="M484" s="16" t="n">
        <v>0.0645035650527179</v>
      </c>
      <c r="N484" s="16" t="n">
        <v>0.12480804916039</v>
      </c>
    </row>
    <row r="485">
      <c r="B485" t="s">
        <v>141</v>
      </c>
      <c r="C485" s="16" t="n">
        <v>0.0954910774429415</v>
      </c>
      <c r="D485" s="16" t="n">
        <v>0.0869532329309767</v>
      </c>
      <c r="E485" s="16" t="n">
        <v>0.10452255972961</v>
      </c>
      <c r="F485" s="16"/>
      <c r="G485" s="16" t="n">
        <v>0.0895592945527361</v>
      </c>
      <c r="H485" s="16" t="n">
        <v>0.102723607875801</v>
      </c>
      <c r="I485" s="16" t="n">
        <v>0.0911053397621711</v>
      </c>
      <c r="J485" s="16"/>
      <c r="K485" s="16" t="n">
        <v>0.0879088705484316</v>
      </c>
      <c r="L485" s="16" t="n">
        <v>0.103089314627072</v>
      </c>
      <c r="M485" s="16" t="n">
        <v>0.114993077851452</v>
      </c>
      <c r="N485" s="16" t="n">
        <v>0.119785322030798</v>
      </c>
    </row>
    <row r="486">
      <c r="B486" t="s">
        <v>200</v>
      </c>
      <c r="C486" s="16" t="n">
        <v>0.247667077524478</v>
      </c>
      <c r="D486" s="16" t="n">
        <v>0.231788674814262</v>
      </c>
      <c r="E486" s="16" t="n">
        <v>0.261253587383512</v>
      </c>
      <c r="F486" s="16"/>
      <c r="G486" s="16" t="n">
        <v>0.257169161388456</v>
      </c>
      <c r="H486" s="16" t="n">
        <v>0.24631919181692</v>
      </c>
      <c r="I486" s="16" t="n">
        <v>0.245168104146079</v>
      </c>
      <c r="J486" s="16"/>
      <c r="K486" s="16" t="n">
        <v>0.233538549327658</v>
      </c>
      <c r="L486" s="16" t="n">
        <v>0.298231229174885</v>
      </c>
      <c r="M486" s="16" t="n">
        <v>0.257912164488558</v>
      </c>
      <c r="N486" s="16" t="n">
        <v>0.212253511675146</v>
      </c>
    </row>
    <row r="487">
      <c r="B487" t="s">
        <v>139</v>
      </c>
      <c r="C487" s="16" t="n">
        <v>0.432179615185221</v>
      </c>
      <c r="D487" s="16" t="n">
        <v>0.452038991365944</v>
      </c>
      <c r="E487" s="16" t="n">
        <v>0.416404027564158</v>
      </c>
      <c r="F487" s="16"/>
      <c r="G487" s="16" t="n">
        <v>0.383368428396275</v>
      </c>
      <c r="H487" s="16" t="n">
        <v>0.41574005921636</v>
      </c>
      <c r="I487" s="16" t="n">
        <v>0.466752047108828</v>
      </c>
      <c r="J487" s="16"/>
      <c r="K487" s="16" t="n">
        <v>0.449138211756072</v>
      </c>
      <c r="L487" s="16" t="n">
        <v>0.354269073626947</v>
      </c>
      <c r="M487" s="16" t="n">
        <v>0.478412647679264</v>
      </c>
      <c r="N487" s="16" t="n">
        <v>0.451186992878148</v>
      </c>
    </row>
    <row r="488">
      <c r="B488" t="s">
        <v>74</v>
      </c>
      <c r="C488" s="16" t="n">
        <v>0.134112823757402</v>
      </c>
      <c r="D488" s="16" t="n">
        <v>0.126468913767126</v>
      </c>
      <c r="E488" s="16" t="n">
        <v>0.137119338231819</v>
      </c>
      <c r="F488" s="16"/>
      <c r="G488" s="16" t="n">
        <v>0.174258603121756</v>
      </c>
      <c r="H488" s="16" t="n">
        <v>0.135090437141471</v>
      </c>
      <c r="I488" s="16" t="n">
        <v>0.117347389686158</v>
      </c>
      <c r="J488" s="16"/>
      <c r="K488" s="16" t="n">
        <v>0.144896583167484</v>
      </c>
      <c r="L488" s="16" t="n">
        <v>0.13582140743983</v>
      </c>
      <c r="M488" s="16" t="n">
        <v>0.0841785449280078</v>
      </c>
      <c r="N488" s="16" t="n">
        <v>0.0919661242555181</v>
      </c>
    </row>
    <row r="489">
      <c r="B489" t="s">
        <v>145</v>
      </c>
      <c r="C489" s="16" t="n">
        <v>0.1860404835329</v>
      </c>
      <c r="D489" s="16" t="n">
        <v>0.189703420052669</v>
      </c>
      <c r="E489" s="16" t="n">
        <v>0.185223046820511</v>
      </c>
      <c r="F489" s="16"/>
      <c r="G489" s="16" t="n">
        <v>0.185203807093513</v>
      </c>
      <c r="H489" s="16" t="n">
        <v>0.202850311825249</v>
      </c>
      <c r="I489" s="16" t="n">
        <v>0.170732459058935</v>
      </c>
      <c r="J489" s="16"/>
      <c r="K489" s="16" t="n">
        <v>0.172426655748786</v>
      </c>
      <c r="L489" s="16" t="n">
        <v>0.211678289758339</v>
      </c>
      <c r="M489" s="16" t="n">
        <v>0.17949664290417</v>
      </c>
      <c r="N489" s="16" t="n">
        <v>0.244593371191188</v>
      </c>
    </row>
    <row r="490">
      <c r="B490" t="s">
        <v>144</v>
      </c>
      <c r="C490" s="16" t="n">
        <v>0.566292438942623</v>
      </c>
      <c r="D490" s="16" t="n">
        <v>0.57850790513307</v>
      </c>
      <c r="E490" s="16" t="n">
        <v>0.553523365795977</v>
      </c>
      <c r="F490" s="16"/>
      <c r="G490" s="16" t="n">
        <v>0.557627031518031</v>
      </c>
      <c r="H490" s="16" t="n">
        <v>0.550830496357831</v>
      </c>
      <c r="I490" s="16" t="n">
        <v>0.584099436794986</v>
      </c>
      <c r="J490" s="16"/>
      <c r="K490" s="16" t="n">
        <v>0.594034794923556</v>
      </c>
      <c r="L490" s="16" t="n">
        <v>0.490090481066776</v>
      </c>
      <c r="M490" s="16" t="n">
        <v>0.562591192607272</v>
      </c>
      <c r="N490" s="16" t="n">
        <v>0.543153117133666</v>
      </c>
    </row>
    <row r="491">
      <c r="B491" t="s">
        <v>118</v>
      </c>
      <c r="C491" s="16" t="n">
        <v>0.380251955409723</v>
      </c>
      <c r="D491" s="16" t="n">
        <v>0.388804485080401</v>
      </c>
      <c r="E491" s="16" t="n">
        <v>0.368300318975466</v>
      </c>
      <c r="F491" s="16"/>
      <c r="G491" s="16" t="n">
        <v>0.372423224424517</v>
      </c>
      <c r="H491" s="16" t="n">
        <v>0.347980184532582</v>
      </c>
      <c r="I491" s="16" t="n">
        <v>0.413366977736051</v>
      </c>
      <c r="J491" s="16"/>
      <c r="K491" s="16" t="n">
        <v>0.42160813917477</v>
      </c>
      <c r="L491" s="16" t="n">
        <v>0.278412191308437</v>
      </c>
      <c r="M491" s="16" t="n">
        <v>0.383094549703102</v>
      </c>
      <c r="N491" s="16" t="n">
        <v>0.298559745942478</v>
      </c>
    </row>
    <row r="492">
      <c r="C492" s="16"/>
      <c r="D492" s="16"/>
      <c r="E492" s="16"/>
      <c r="F492" s="16"/>
      <c r="G492" s="16"/>
      <c r="H492" s="16"/>
      <c r="I492" s="16"/>
      <c r="J492" s="16"/>
      <c r="K492" s="16"/>
      <c r="L492" s="16"/>
      <c r="M492" s="16"/>
      <c r="N492" s="16"/>
    </row>
    <row r="493">
      <c r="B493" s="7" t="s">
        <v>212</v>
      </c>
      <c r="C493" s="16"/>
      <c r="D493" s="16"/>
      <c r="E493" s="16"/>
      <c r="F493" s="16"/>
      <c r="G493" s="16"/>
      <c r="H493" s="16"/>
      <c r="I493" s="16"/>
      <c r="J493" s="16"/>
      <c r="K493" s="16"/>
      <c r="L493" s="16"/>
      <c r="M493" s="16"/>
      <c r="N493" s="16"/>
    </row>
    <row r="494">
      <c r="B494" s="26" t="s">
        <v>44</v>
      </c>
      <c r="C494" s="16"/>
      <c r="D494" s="16"/>
      <c r="E494" s="16"/>
      <c r="F494" s="16"/>
      <c r="G494" s="16"/>
      <c r="H494" s="16"/>
      <c r="I494" s="16"/>
      <c r="J494" s="16"/>
      <c r="K494" s="16"/>
      <c r="L494" s="16"/>
      <c r="M494" s="16"/>
      <c r="N494" s="16"/>
    </row>
    <row r="495">
      <c r="B495" t="s">
        <v>199</v>
      </c>
      <c r="C495" s="16" t="n">
        <v>0.0866496896261481</v>
      </c>
      <c r="D495" s="16" t="n">
        <v>0.0988794698056263</v>
      </c>
      <c r="E495" s="16" t="n">
        <v>0.0743909417663725</v>
      </c>
      <c r="F495" s="16"/>
      <c r="G495" s="16" t="n">
        <v>0.0905485208882129</v>
      </c>
      <c r="H495" s="16" t="n">
        <v>0.0971860271805988</v>
      </c>
      <c r="I495" s="16" t="n">
        <v>0.0753076712595697</v>
      </c>
      <c r="J495" s="16"/>
      <c r="K495" s="16" t="n">
        <v>0.0791214189725438</v>
      </c>
      <c r="L495" s="16" t="n">
        <v>0.116073505999237</v>
      </c>
      <c r="M495" s="16" t="n">
        <v>0.0742853346005455</v>
      </c>
      <c r="N495" s="16" t="n">
        <v>0.0959154673982699</v>
      </c>
    </row>
    <row r="496">
      <c r="B496" t="s">
        <v>141</v>
      </c>
      <c r="C496" s="16" t="n">
        <v>0.104479359063171</v>
      </c>
      <c r="D496" s="16" t="n">
        <v>0.0944611798577722</v>
      </c>
      <c r="E496" s="16" t="n">
        <v>0.114341374716723</v>
      </c>
      <c r="F496" s="16"/>
      <c r="G496" s="16" t="n">
        <v>0.121541984020167</v>
      </c>
      <c r="H496" s="16" t="n">
        <v>0.102247734167468</v>
      </c>
      <c r="I496" s="16" t="n">
        <v>0.0998164387737106</v>
      </c>
      <c r="J496" s="16"/>
      <c r="K496" s="16" t="n">
        <v>0.0961734151228006</v>
      </c>
      <c r="L496" s="16" t="n">
        <v>0.11140255589588</v>
      </c>
      <c r="M496" s="16" t="n">
        <v>0.0945975618083619</v>
      </c>
      <c r="N496" s="16" t="n">
        <v>0.167852757556218</v>
      </c>
    </row>
    <row r="497">
      <c r="B497" t="s">
        <v>200</v>
      </c>
      <c r="C497" s="16" t="n">
        <v>0.255282951222615</v>
      </c>
      <c r="D497" s="16" t="n">
        <v>0.250210732571452</v>
      </c>
      <c r="E497" s="16" t="n">
        <v>0.25934244379048</v>
      </c>
      <c r="F497" s="16"/>
      <c r="G497" s="16" t="n">
        <v>0.238491452010358</v>
      </c>
      <c r="H497" s="16" t="n">
        <v>0.27051692576535</v>
      </c>
      <c r="I497" s="16" t="n">
        <v>0.247742474448964</v>
      </c>
      <c r="J497" s="16"/>
      <c r="K497" s="16" t="n">
        <v>0.261220875076424</v>
      </c>
      <c r="L497" s="16" t="n">
        <v>0.240075151912625</v>
      </c>
      <c r="M497" s="16" t="n">
        <v>0.253325266184925</v>
      </c>
      <c r="N497" s="16" t="n">
        <v>0.227068521667577</v>
      </c>
    </row>
    <row r="498">
      <c r="B498" t="s">
        <v>139</v>
      </c>
      <c r="C498" s="16" t="n">
        <v>0.424878817087889</v>
      </c>
      <c r="D498" s="16" t="n">
        <v>0.434673521701964</v>
      </c>
      <c r="E498" s="16" t="n">
        <v>0.42115217975266</v>
      </c>
      <c r="F498" s="16"/>
      <c r="G498" s="16" t="n">
        <v>0.370009122313635</v>
      </c>
      <c r="H498" s="16" t="n">
        <v>0.403619580644601</v>
      </c>
      <c r="I498" s="16" t="n">
        <v>0.466327945334172</v>
      </c>
      <c r="J498" s="16"/>
      <c r="K498" s="16" t="n">
        <v>0.429443885420775</v>
      </c>
      <c r="L498" s="16" t="n">
        <v>0.389096837945967</v>
      </c>
      <c r="M498" s="16" t="n">
        <v>0.507456240638063</v>
      </c>
      <c r="N498" s="16" t="n">
        <v>0.416766763149196</v>
      </c>
    </row>
    <row r="499">
      <c r="B499" t="s">
        <v>74</v>
      </c>
      <c r="C499" s="16" t="n">
        <v>0.128709183000176</v>
      </c>
      <c r="D499" s="16" t="n">
        <v>0.121775096063185</v>
      </c>
      <c r="E499" s="16" t="n">
        <v>0.130773059973764</v>
      </c>
      <c r="F499" s="16"/>
      <c r="G499" s="16" t="n">
        <v>0.179408920767628</v>
      </c>
      <c r="H499" s="16" t="n">
        <v>0.126429732241983</v>
      </c>
      <c r="I499" s="16" t="n">
        <v>0.110805470183584</v>
      </c>
      <c r="J499" s="16"/>
      <c r="K499" s="16" t="n">
        <v>0.134040405407457</v>
      </c>
      <c r="L499" s="16" t="n">
        <v>0.143351948246291</v>
      </c>
      <c r="M499" s="16" t="n">
        <v>0.0703355967681043</v>
      </c>
      <c r="N499" s="16" t="n">
        <v>0.0923964902287385</v>
      </c>
    </row>
    <row r="500">
      <c r="B500" t="s">
        <v>145</v>
      </c>
      <c r="C500" s="16" t="n">
        <v>0.191129048689319</v>
      </c>
      <c r="D500" s="16" t="n">
        <v>0.193340649663399</v>
      </c>
      <c r="E500" s="16" t="n">
        <v>0.188732316483096</v>
      </c>
      <c r="F500" s="16"/>
      <c r="G500" s="16" t="n">
        <v>0.212090504908379</v>
      </c>
      <c r="H500" s="16" t="n">
        <v>0.199433761348066</v>
      </c>
      <c r="I500" s="16" t="n">
        <v>0.17512411003328</v>
      </c>
      <c r="J500" s="16"/>
      <c r="K500" s="16" t="n">
        <v>0.175294834095344</v>
      </c>
      <c r="L500" s="16" t="n">
        <v>0.227476061895118</v>
      </c>
      <c r="M500" s="16" t="n">
        <v>0.168882896408907</v>
      </c>
      <c r="N500" s="16" t="n">
        <v>0.263768224954488</v>
      </c>
    </row>
    <row r="501">
      <c r="B501" t="s">
        <v>144</v>
      </c>
      <c r="C501" s="16" t="n">
        <v>0.553588000088066</v>
      </c>
      <c r="D501" s="16" t="n">
        <v>0.55644861776515</v>
      </c>
      <c r="E501" s="16" t="n">
        <v>0.551925239726424</v>
      </c>
      <c r="F501" s="16"/>
      <c r="G501" s="16" t="n">
        <v>0.549418043081262</v>
      </c>
      <c r="H501" s="16" t="n">
        <v>0.530049312886584</v>
      </c>
      <c r="I501" s="16" t="n">
        <v>0.577133415517756</v>
      </c>
      <c r="J501" s="16"/>
      <c r="K501" s="16" t="n">
        <v>0.563484290828232</v>
      </c>
      <c r="L501" s="16" t="n">
        <v>0.532448786192258</v>
      </c>
      <c r="M501" s="16" t="n">
        <v>0.577791837406167</v>
      </c>
      <c r="N501" s="16" t="n">
        <v>0.509163253377934</v>
      </c>
    </row>
    <row r="502">
      <c r="B502" t="s">
        <v>118</v>
      </c>
      <c r="C502" s="16" t="n">
        <v>0.362458951398746</v>
      </c>
      <c r="D502" s="16" t="n">
        <v>0.363107968101751</v>
      </c>
      <c r="E502" s="16" t="n">
        <v>0.363192923243328</v>
      </c>
      <c r="F502" s="16"/>
      <c r="G502" s="16" t="n">
        <v>0.337327538172883</v>
      </c>
      <c r="H502" s="16" t="n">
        <v>0.330615551538518</v>
      </c>
      <c r="I502" s="16" t="n">
        <v>0.402009305484475</v>
      </c>
      <c r="J502" s="16"/>
      <c r="K502" s="16" t="n">
        <v>0.388189456732887</v>
      </c>
      <c r="L502" s="16" t="n">
        <v>0.30497272429714</v>
      </c>
      <c r="M502" s="16" t="n">
        <v>0.40890894099726</v>
      </c>
      <c r="N502" s="16" t="n">
        <v>0.245395028423446</v>
      </c>
    </row>
    <row r="503">
      <c r="C503" s="16"/>
      <c r="D503" s="16"/>
      <c r="E503" s="16"/>
      <c r="F503" s="16"/>
      <c r="G503" s="16"/>
      <c r="H503" s="16"/>
      <c r="I503" s="16"/>
      <c r="J503" s="16"/>
      <c r="K503" s="16"/>
      <c r="L503" s="16"/>
      <c r="M503" s="16"/>
      <c r="N503" s="16"/>
    </row>
    <row r="504">
      <c r="B504" s="7" t="s">
        <v>213</v>
      </c>
      <c r="C504" s="16"/>
      <c r="D504" s="16"/>
      <c r="E504" s="16"/>
      <c r="F504" s="16"/>
      <c r="G504" s="16"/>
      <c r="H504" s="16"/>
      <c r="I504" s="16"/>
      <c r="J504" s="16"/>
      <c r="K504" s="16"/>
      <c r="L504" s="16"/>
      <c r="M504" s="16"/>
      <c r="N504" s="16"/>
    </row>
    <row r="505">
      <c r="B505" s="26" t="s">
        <v>44</v>
      </c>
      <c r="C505" s="16"/>
      <c r="D505" s="16"/>
      <c r="E505" s="16"/>
      <c r="F505" s="16"/>
      <c r="G505" s="16"/>
      <c r="H505" s="16"/>
      <c r="I505" s="16"/>
      <c r="J505" s="16"/>
      <c r="K505" s="16"/>
      <c r="L505" s="16"/>
      <c r="M505" s="16"/>
      <c r="N505" s="16"/>
    </row>
    <row r="506">
      <c r="B506" t="s">
        <v>199</v>
      </c>
      <c r="C506" s="16" t="n">
        <v>0.0903081336984046</v>
      </c>
      <c r="D506" s="16" t="n">
        <v>0.111037976221238</v>
      </c>
      <c r="E506" s="16" t="n">
        <v>0.071932807568139</v>
      </c>
      <c r="F506" s="16"/>
      <c r="G506" s="16" t="n">
        <v>0.0979464095768887</v>
      </c>
      <c r="H506" s="16" t="n">
        <v>0.105179632755462</v>
      </c>
      <c r="I506" s="16" t="n">
        <v>0.0734561108058399</v>
      </c>
      <c r="J506" s="16"/>
      <c r="K506" s="16" t="n">
        <v>0.0784141295268961</v>
      </c>
      <c r="L506" s="16" t="n">
        <v>0.117599072820377</v>
      </c>
      <c r="M506" s="16" t="n">
        <v>0.0900280386695882</v>
      </c>
      <c r="N506" s="16" t="n">
        <v>0.117087743397545</v>
      </c>
    </row>
    <row r="507">
      <c r="B507" t="s">
        <v>141</v>
      </c>
      <c r="C507" s="16" t="n">
        <v>0.111726134754142</v>
      </c>
      <c r="D507" s="16" t="n">
        <v>0.0927664028600275</v>
      </c>
      <c r="E507" s="16" t="n">
        <v>0.131593432296459</v>
      </c>
      <c r="F507" s="16"/>
      <c r="G507" s="16" t="n">
        <v>0.118597672483591</v>
      </c>
      <c r="H507" s="16" t="n">
        <v>0.11022243588245</v>
      </c>
      <c r="I507" s="16" t="n">
        <v>0.110411075376893</v>
      </c>
      <c r="J507" s="16"/>
      <c r="K507" s="16" t="n">
        <v>0.112490380253193</v>
      </c>
      <c r="L507" s="16" t="n">
        <v>0.103664864090541</v>
      </c>
      <c r="M507" s="16" t="n">
        <v>0.0891938913118376</v>
      </c>
      <c r="N507" s="16" t="n">
        <v>0.15213459355771</v>
      </c>
    </row>
    <row r="508">
      <c r="B508" t="s">
        <v>200</v>
      </c>
      <c r="C508" s="16" t="n">
        <v>0.261350033160291</v>
      </c>
      <c r="D508" s="16" t="n">
        <v>0.252725760753038</v>
      </c>
      <c r="E508" s="16" t="n">
        <v>0.266580406088612</v>
      </c>
      <c r="F508" s="16"/>
      <c r="G508" s="16" t="n">
        <v>0.243565844744737</v>
      </c>
      <c r="H508" s="16" t="n">
        <v>0.273720786233721</v>
      </c>
      <c r="I508" s="16" t="n">
        <v>0.256865333129005</v>
      </c>
      <c r="J508" s="16"/>
      <c r="K508" s="16" t="n">
        <v>0.255864076556421</v>
      </c>
      <c r="L508" s="16" t="n">
        <v>0.271166980910454</v>
      </c>
      <c r="M508" s="16" t="n">
        <v>0.325766986038437</v>
      </c>
      <c r="N508" s="16" t="n">
        <v>0.225803756788168</v>
      </c>
    </row>
    <row r="509">
      <c r="B509" t="s">
        <v>139</v>
      </c>
      <c r="C509" s="16" t="n">
        <v>0.42017068194051</v>
      </c>
      <c r="D509" s="16" t="n">
        <v>0.421118907527417</v>
      </c>
      <c r="E509" s="16" t="n">
        <v>0.420778090194292</v>
      </c>
      <c r="F509" s="16"/>
      <c r="G509" s="16" t="n">
        <v>0.399677408164811</v>
      </c>
      <c r="H509" s="16" t="n">
        <v>0.400247081886198</v>
      </c>
      <c r="I509" s="16" t="n">
        <v>0.446799961971559</v>
      </c>
      <c r="J509" s="16"/>
      <c r="K509" s="16" t="n">
        <v>0.42025426478677</v>
      </c>
      <c r="L509" s="16" t="n">
        <v>0.425499807548721</v>
      </c>
      <c r="M509" s="16" t="n">
        <v>0.399598288955674</v>
      </c>
      <c r="N509" s="16" t="n">
        <v>0.427070525153645</v>
      </c>
    </row>
    <row r="510">
      <c r="B510" t="s">
        <v>74</v>
      </c>
      <c r="C510" s="16" t="n">
        <v>0.116445016446652</v>
      </c>
      <c r="D510" s="16" t="n">
        <v>0.12235095263828</v>
      </c>
      <c r="E510" s="16" t="n">
        <v>0.109115263852498</v>
      </c>
      <c r="F510" s="16"/>
      <c r="G510" s="16" t="n">
        <v>0.140212665029972</v>
      </c>
      <c r="H510" s="16" t="n">
        <v>0.110630063242169</v>
      </c>
      <c r="I510" s="16" t="n">
        <v>0.112467518716704</v>
      </c>
      <c r="J510" s="16"/>
      <c r="K510" s="16" t="n">
        <v>0.13297714887672</v>
      </c>
      <c r="L510" s="16" t="n">
        <v>0.0820692746299065</v>
      </c>
      <c r="M510" s="16" t="n">
        <v>0.0954127950244631</v>
      </c>
      <c r="N510" s="16" t="n">
        <v>0.0779033811029319</v>
      </c>
    </row>
    <row r="511">
      <c r="B511" t="s">
        <v>145</v>
      </c>
      <c r="C511" s="16" t="n">
        <v>0.202034268452547</v>
      </c>
      <c r="D511" s="16" t="n">
        <v>0.203804379081266</v>
      </c>
      <c r="E511" s="16" t="n">
        <v>0.203526239864598</v>
      </c>
      <c r="F511" s="16"/>
      <c r="G511" s="16" t="n">
        <v>0.21654408206048</v>
      </c>
      <c r="H511" s="16" t="n">
        <v>0.215402068637912</v>
      </c>
      <c r="I511" s="16" t="n">
        <v>0.183867186182733</v>
      </c>
      <c r="J511" s="16"/>
      <c r="K511" s="16" t="n">
        <v>0.190904509780089</v>
      </c>
      <c r="L511" s="16" t="n">
        <v>0.221263936910918</v>
      </c>
      <c r="M511" s="16" t="n">
        <v>0.179221929981426</v>
      </c>
      <c r="N511" s="16" t="n">
        <v>0.269222336955255</v>
      </c>
    </row>
    <row r="512">
      <c r="B512" t="s">
        <v>144</v>
      </c>
      <c r="C512" s="16" t="n">
        <v>0.536615698387162</v>
      </c>
      <c r="D512" s="16" t="n">
        <v>0.543469860165696</v>
      </c>
      <c r="E512" s="16" t="n">
        <v>0.52989335404679</v>
      </c>
      <c r="F512" s="16"/>
      <c r="G512" s="16" t="n">
        <v>0.539890073194782</v>
      </c>
      <c r="H512" s="16" t="n">
        <v>0.510877145128367</v>
      </c>
      <c r="I512" s="16" t="n">
        <v>0.559267480688262</v>
      </c>
      <c r="J512" s="16"/>
      <c r="K512" s="16" t="n">
        <v>0.55323141366349</v>
      </c>
      <c r="L512" s="16" t="n">
        <v>0.507569082178628</v>
      </c>
      <c r="M512" s="16" t="n">
        <v>0.495011083980137</v>
      </c>
      <c r="N512" s="16" t="n">
        <v>0.504973906256577</v>
      </c>
    </row>
    <row r="513">
      <c r="B513" t="s">
        <v>118</v>
      </c>
      <c r="C513" s="16" t="n">
        <v>0.334581429934615</v>
      </c>
      <c r="D513" s="16" t="n">
        <v>0.339665481084431</v>
      </c>
      <c r="E513" s="16" t="n">
        <v>0.326367114182192</v>
      </c>
      <c r="F513" s="16"/>
      <c r="G513" s="16" t="n">
        <v>0.323345991134302</v>
      </c>
      <c r="H513" s="16" t="n">
        <v>0.295475076490455</v>
      </c>
      <c r="I513" s="16" t="n">
        <v>0.37540029450553</v>
      </c>
      <c r="J513" s="16"/>
      <c r="K513" s="16" t="n">
        <v>0.362326903883402</v>
      </c>
      <c r="L513" s="16" t="n">
        <v>0.28630514526771</v>
      </c>
      <c r="M513" s="16" t="n">
        <v>0.315789153998711</v>
      </c>
      <c r="N513" s="16" t="n">
        <v>0.235751569301322</v>
      </c>
    </row>
    <row r="514">
      <c r="C514" s="16"/>
      <c r="D514" s="16"/>
      <c r="E514" s="16"/>
      <c r="F514" s="16"/>
      <c r="G514" s="16"/>
      <c r="H514" s="16"/>
      <c r="I514" s="16"/>
      <c r="J514" s="16"/>
      <c r="K514" s="16"/>
      <c r="L514" s="16"/>
      <c r="M514" s="16"/>
      <c r="N514" s="16"/>
    </row>
    <row r="515">
      <c r="B515" s="7" t="s">
        <v>228</v>
      </c>
      <c r="C515" s="16"/>
      <c r="D515" s="16"/>
      <c r="E515" s="16"/>
      <c r="F515" s="16"/>
      <c r="G515" s="16"/>
      <c r="H515" s="16"/>
      <c r="I515" s="16"/>
      <c r="J515" s="16"/>
      <c r="K515" s="16"/>
      <c r="L515" s="16"/>
      <c r="M515" s="16"/>
      <c r="N515" s="16"/>
    </row>
    <row r="516">
      <c r="B516" s="26" t="s">
        <v>44</v>
      </c>
      <c r="C516" s="16"/>
      <c r="D516" s="16"/>
      <c r="E516" s="16"/>
      <c r="F516" s="16"/>
      <c r="G516" s="16"/>
      <c r="H516" s="16"/>
      <c r="I516" s="16"/>
      <c r="J516" s="16"/>
      <c r="K516" s="16"/>
      <c r="L516" s="16"/>
      <c r="M516" s="16"/>
      <c r="N516" s="16"/>
    </row>
    <row r="517">
      <c r="B517" t="s">
        <v>214</v>
      </c>
      <c r="C517" s="16" t="n">
        <v>0.529831567028027</v>
      </c>
      <c r="D517" s="16" t="n">
        <v>0.488763572776777</v>
      </c>
      <c r="E517" s="16" t="n">
        <v>0.568691024022886</v>
      </c>
      <c r="F517" s="16"/>
      <c r="G517" s="16" t="n">
        <v>0.576257983612733</v>
      </c>
      <c r="H517" s="16" t="n">
        <v>0.557267320775023</v>
      </c>
      <c r="I517" s="16" t="n">
        <v>0.485971066668835</v>
      </c>
      <c r="J517" s="16"/>
      <c r="K517" s="16" t="n">
        <v>0.562699502229717</v>
      </c>
      <c r="L517" s="16" t="n">
        <v>0.468771840720786</v>
      </c>
      <c r="M517" s="16" t="n">
        <v>0.413884275229488</v>
      </c>
      <c r="N517" s="16" t="n">
        <v>0.555587368151685</v>
      </c>
    </row>
    <row r="518">
      <c r="B518" t="s">
        <v>215</v>
      </c>
      <c r="C518" s="16" t="n">
        <v>0.474427288568969</v>
      </c>
      <c r="D518" s="16" t="n">
        <v>0.437437587756489</v>
      </c>
      <c r="E518" s="16" t="n">
        <v>0.505340902637276</v>
      </c>
      <c r="F518" s="16"/>
      <c r="G518" s="16" t="n">
        <v>0.413976195389983</v>
      </c>
      <c r="H518" s="16" t="n">
        <v>0.487871756972516</v>
      </c>
      <c r="I518" s="16" t="n">
        <v>0.485795377165725</v>
      </c>
      <c r="J518" s="16"/>
      <c r="K518" s="16" t="n">
        <v>0.516937740221358</v>
      </c>
      <c r="L518" s="16" t="n">
        <v>0.437324005824512</v>
      </c>
      <c r="M518" s="16" t="n">
        <v>0.334266554827325</v>
      </c>
      <c r="N518" s="16" t="n">
        <v>0.418499967845325</v>
      </c>
    </row>
    <row r="519">
      <c r="B519" t="s">
        <v>216</v>
      </c>
      <c r="C519" s="16" t="n">
        <v>0.451520898235986</v>
      </c>
      <c r="D519" s="16" t="n">
        <v>0.405511780982647</v>
      </c>
      <c r="E519" s="16" t="n">
        <v>0.491706833534738</v>
      </c>
      <c r="F519" s="16"/>
      <c r="G519" s="16" t="n">
        <v>0.400276300429393</v>
      </c>
      <c r="H519" s="16" t="n">
        <v>0.446411930290963</v>
      </c>
      <c r="I519" s="16" t="n">
        <v>0.476513383760055</v>
      </c>
      <c r="J519" s="16"/>
      <c r="K519" s="16" t="n">
        <v>0.499306566049515</v>
      </c>
      <c r="L519" s="16" t="n">
        <v>0.400985941940823</v>
      </c>
      <c r="M519" s="16" t="n">
        <v>0.286638205283878</v>
      </c>
      <c r="N519" s="16" t="n">
        <v>0.414194678212485</v>
      </c>
    </row>
    <row r="520">
      <c r="B520" t="s">
        <v>217</v>
      </c>
      <c r="C520" s="16" t="n">
        <v>0.439552320602838</v>
      </c>
      <c r="D520" s="16" t="n">
        <v>0.425620318551607</v>
      </c>
      <c r="E520" s="16" t="n">
        <v>0.449449151562974</v>
      </c>
      <c r="F520" s="16"/>
      <c r="G520" s="16" t="n">
        <v>0.382030060133243</v>
      </c>
      <c r="H520" s="16" t="n">
        <v>0.45033921525951</v>
      </c>
      <c r="I520" s="16" t="n">
        <v>0.452236027272175</v>
      </c>
      <c r="J520" s="16"/>
      <c r="K520" s="16" t="n">
        <v>0.478655912389607</v>
      </c>
      <c r="L520" s="16" t="n">
        <v>0.373153217154866</v>
      </c>
      <c r="M520" s="16" t="n">
        <v>0.376634990327086</v>
      </c>
      <c r="N520" s="16" t="n">
        <v>0.379531685275291</v>
      </c>
    </row>
    <row r="521">
      <c r="B521" t="s">
        <v>218</v>
      </c>
      <c r="C521" s="16" t="n">
        <v>0.370614329145741</v>
      </c>
      <c r="D521" s="16" t="n">
        <v>0.390507713446492</v>
      </c>
      <c r="E521" s="16" t="n">
        <v>0.344728341070789</v>
      </c>
      <c r="F521" s="16"/>
      <c r="G521" s="16" t="n">
        <v>0.39228456571655</v>
      </c>
      <c r="H521" s="16" t="n">
        <v>0.389908227620846</v>
      </c>
      <c r="I521" s="16" t="n">
        <v>0.344106019281061</v>
      </c>
      <c r="J521" s="16"/>
      <c r="K521" s="16" t="n">
        <v>0.405635930705805</v>
      </c>
      <c r="L521" s="16" t="n">
        <v>0.306202745901407</v>
      </c>
      <c r="M521" s="16" t="n">
        <v>0.250791294458092</v>
      </c>
      <c r="N521" s="16" t="n">
        <v>0.392093168201475</v>
      </c>
    </row>
    <row r="522">
      <c r="B522" t="s">
        <v>219</v>
      </c>
      <c r="C522" s="16" t="n">
        <v>0.289266647587404</v>
      </c>
      <c r="D522" s="16" t="n">
        <v>0.277175959250016</v>
      </c>
      <c r="E522" s="16" t="n">
        <v>0.296709718985021</v>
      </c>
      <c r="F522" s="16"/>
      <c r="G522" s="16" t="n">
        <v>0.251257373332335</v>
      </c>
      <c r="H522" s="16" t="n">
        <v>0.302817173867729</v>
      </c>
      <c r="I522" s="16" t="n">
        <v>0.291672466771478</v>
      </c>
      <c r="J522" s="16"/>
      <c r="K522" s="16" t="n">
        <v>0.320491009677029</v>
      </c>
      <c r="L522" s="16" t="n">
        <v>0.239614595180668</v>
      </c>
      <c r="M522" s="16" t="n">
        <v>0.197533245197243</v>
      </c>
      <c r="N522" s="16" t="n">
        <v>0.274927318457348</v>
      </c>
    </row>
    <row r="523">
      <c r="B523" t="s">
        <v>220</v>
      </c>
      <c r="C523" s="16" t="n">
        <v>0.241809478048595</v>
      </c>
      <c r="D523" s="16" t="n">
        <v>0.211327371260047</v>
      </c>
      <c r="E523" s="16" t="n">
        <v>0.270394796802193</v>
      </c>
      <c r="F523" s="16"/>
      <c r="G523" s="16" t="n">
        <v>0.191369887181032</v>
      </c>
      <c r="H523" s="16" t="n">
        <v>0.248453787275331</v>
      </c>
      <c r="I523" s="16" t="n">
        <v>0.25554973922967</v>
      </c>
      <c r="J523" s="16"/>
      <c r="K523" s="16" t="n">
        <v>0.268880705895964</v>
      </c>
      <c r="L523" s="16" t="n">
        <v>0.228778249552314</v>
      </c>
      <c r="M523" s="16" t="n">
        <v>0.145330267235087</v>
      </c>
      <c r="N523" s="16" t="n">
        <v>0.198948374064321</v>
      </c>
    </row>
    <row r="524">
      <c r="B524" t="s">
        <v>221</v>
      </c>
      <c r="C524" s="16" t="n">
        <v>0.218911470942962</v>
      </c>
      <c r="D524" s="16" t="n">
        <v>0.192385723893874</v>
      </c>
      <c r="E524" s="16" t="n">
        <v>0.241801706047079</v>
      </c>
      <c r="F524" s="16"/>
      <c r="G524" s="16" t="n">
        <v>0.193632496660589</v>
      </c>
      <c r="H524" s="16" t="n">
        <v>0.215868192748645</v>
      </c>
      <c r="I524" s="16" t="n">
        <v>0.231726848321987</v>
      </c>
      <c r="J524" s="16"/>
      <c r="K524" s="16" t="n">
        <v>0.231367185177528</v>
      </c>
      <c r="L524" s="16" t="n">
        <v>0.202635677543408</v>
      </c>
      <c r="M524" s="16" t="n">
        <v>0.162685573218992</v>
      </c>
      <c r="N524" s="16" t="n">
        <v>0.234558159237367</v>
      </c>
    </row>
    <row r="525">
      <c r="B525" t="s">
        <v>222</v>
      </c>
      <c r="C525" s="16" t="n">
        <v>0.205372345041527</v>
      </c>
      <c r="D525" s="16" t="n">
        <v>0.207593122715668</v>
      </c>
      <c r="E525" s="16" t="n">
        <v>0.201190614089117</v>
      </c>
      <c r="F525" s="16"/>
      <c r="G525" s="16" t="n">
        <v>0.184362979867881</v>
      </c>
      <c r="H525" s="16" t="n">
        <v>0.20977287969259</v>
      </c>
      <c r="I525" s="16" t="n">
        <v>0.209576291815513</v>
      </c>
      <c r="J525" s="16"/>
      <c r="K525" s="16" t="n">
        <v>0.213903966190129</v>
      </c>
      <c r="L525" s="16" t="n">
        <v>0.218050163677923</v>
      </c>
      <c r="M525" s="16" t="n">
        <v>0.154716597021572</v>
      </c>
      <c r="N525" s="16" t="n">
        <v>0.188209659295968</v>
      </c>
    </row>
    <row r="526">
      <c r="B526" t="s">
        <v>223</v>
      </c>
      <c r="C526" s="16" t="n">
        <v>0.188795739507463</v>
      </c>
      <c r="D526" s="16" t="n">
        <v>0.188832310153608</v>
      </c>
      <c r="E526" s="16" t="n">
        <v>0.188318704596573</v>
      </c>
      <c r="F526" s="16"/>
      <c r="G526" s="16" t="n">
        <v>0.18897367469846</v>
      </c>
      <c r="H526" s="16" t="n">
        <v>0.192178881061858</v>
      </c>
      <c r="I526" s="16" t="n">
        <v>0.1855780665683</v>
      </c>
      <c r="J526" s="16"/>
      <c r="K526" s="16" t="n">
        <v>0.196731839949273</v>
      </c>
      <c r="L526" s="16" t="n">
        <v>0.189353863066894</v>
      </c>
      <c r="M526" s="16" t="n">
        <v>0.159520152702459</v>
      </c>
      <c r="N526" s="16" t="n">
        <v>0.165966704139363</v>
      </c>
    </row>
    <row r="527">
      <c r="B527" t="s">
        <v>224</v>
      </c>
      <c r="C527" s="16" t="n">
        <v>0.172081995364158</v>
      </c>
      <c r="D527" s="16" t="n">
        <v>0.204828798217753</v>
      </c>
      <c r="E527" s="16" t="n">
        <v>0.135581870005802</v>
      </c>
      <c r="F527" s="16"/>
      <c r="G527" s="16" t="n">
        <v>0.151227738855292</v>
      </c>
      <c r="H527" s="16" t="n">
        <v>0.15763426825926</v>
      </c>
      <c r="I527" s="16" t="n">
        <v>0.193759548378241</v>
      </c>
      <c r="J527" s="16"/>
      <c r="K527" s="16" t="n">
        <v>0.169051595809172</v>
      </c>
      <c r="L527" s="16" t="n">
        <v>0.158235480454481</v>
      </c>
      <c r="M527" s="16" t="n">
        <v>0.198904227071762</v>
      </c>
      <c r="N527" s="16" t="n">
        <v>0.196709330011861</v>
      </c>
    </row>
    <row r="528">
      <c r="B528" t="s">
        <v>225</v>
      </c>
      <c r="C528" s="16" t="n">
        <v>0.15763679678381</v>
      </c>
      <c r="D528" s="16" t="n">
        <v>0.16892213819866</v>
      </c>
      <c r="E528" s="16" t="n">
        <v>0.146979701782943</v>
      </c>
      <c r="F528" s="16"/>
      <c r="G528" s="16" t="n">
        <v>0.112720112733619</v>
      </c>
      <c r="H528" s="16" t="n">
        <v>0.139293991895556</v>
      </c>
      <c r="I528" s="16" t="n">
        <v>0.19244168496742</v>
      </c>
      <c r="J528" s="16"/>
      <c r="K528" s="16" t="n">
        <v>0.178463737884538</v>
      </c>
      <c r="L528" s="16" t="n">
        <v>0.127470360130978</v>
      </c>
      <c r="M528" s="16" t="n">
        <v>0.104790513691444</v>
      </c>
      <c r="N528" s="16" t="n">
        <v>0.13992198064557</v>
      </c>
    </row>
    <row r="529">
      <c r="B529" t="s">
        <v>226</v>
      </c>
      <c r="C529" s="16" t="n">
        <v>0.149230438924658</v>
      </c>
      <c r="D529" s="16" t="n">
        <v>0.14063344216885</v>
      </c>
      <c r="E529" s="16" t="n">
        <v>0.155194455223397</v>
      </c>
      <c r="F529" s="16"/>
      <c r="G529" s="16" t="n">
        <v>0.165035714953762</v>
      </c>
      <c r="H529" s="16" t="n">
        <v>0.148908213914658</v>
      </c>
      <c r="I529" s="16" t="n">
        <v>0.143287771974054</v>
      </c>
      <c r="J529" s="16"/>
      <c r="K529" s="16" t="n">
        <v>0.165798225201629</v>
      </c>
      <c r="L529" s="16" t="n">
        <v>0.124526030853299</v>
      </c>
      <c r="M529" s="16" t="n">
        <v>0.0876038108514163</v>
      </c>
      <c r="N529" s="16" t="n">
        <v>0.161843598390923</v>
      </c>
    </row>
    <row r="530">
      <c r="B530" t="s">
        <v>227</v>
      </c>
      <c r="C530" s="16" t="n">
        <v>0.145274193625215</v>
      </c>
      <c r="D530" s="16" t="n">
        <v>0.161441035944819</v>
      </c>
      <c r="E530" s="16" t="n">
        <v>0.125115026097633</v>
      </c>
      <c r="F530" s="16"/>
      <c r="G530" s="16" t="n">
        <v>0.102231153513935</v>
      </c>
      <c r="H530" s="16" t="n">
        <v>0.14896018272611</v>
      </c>
      <c r="I530" s="16" t="n">
        <v>0.158845296339988</v>
      </c>
      <c r="J530" s="16"/>
      <c r="K530" s="16" t="n">
        <v>0.162029040994126</v>
      </c>
      <c r="L530" s="16" t="n">
        <v>0.14615267085009</v>
      </c>
      <c r="M530" s="16" t="n">
        <v>0.0888589057837043</v>
      </c>
      <c r="N530" s="16" t="n">
        <v>0.0946095360505413</v>
      </c>
    </row>
    <row r="531">
      <c r="B531" t="s">
        <v>74</v>
      </c>
      <c r="C531" s="16" t="n">
        <v>0.0685172923502346</v>
      </c>
      <c r="D531" s="16" t="n">
        <v>0.0640447980932503</v>
      </c>
      <c r="E531" s="16" t="n">
        <v>0.0724760639268203</v>
      </c>
      <c r="F531" s="16"/>
      <c r="G531" s="16" t="n">
        <v>0.0821784397675093</v>
      </c>
      <c r="H531" s="16" t="n">
        <v>0.0721685126916692</v>
      </c>
      <c r="I531" s="16" t="n">
        <v>0.059724902870668</v>
      </c>
      <c r="J531" s="16"/>
      <c r="K531" s="16" t="n">
        <v>0.0758523224321874</v>
      </c>
      <c r="L531" s="16" t="n">
        <v>0.0538111138939032</v>
      </c>
      <c r="M531" s="16" t="n">
        <v>0.0498745627360753</v>
      </c>
      <c r="N531" s="16" t="n">
        <v>0.0514822314263928</v>
      </c>
    </row>
    <row r="532">
      <c r="B532" t="s">
        <v>76</v>
      </c>
      <c r="C532" s="16" t="n">
        <v>0.0346042423947873</v>
      </c>
      <c r="D532" s="16" t="n">
        <v>0.0410789626404189</v>
      </c>
      <c r="E532" s="16" t="n">
        <v>0.0290301948196091</v>
      </c>
      <c r="F532" s="16"/>
      <c r="G532" s="16" t="n">
        <v>0.035885770724901</v>
      </c>
      <c r="H532" s="16" t="n">
        <v>0.0286804892375877</v>
      </c>
      <c r="I532" s="16" t="n">
        <v>0.0396090622944915</v>
      </c>
      <c r="J532" s="16"/>
      <c r="K532" s="16" t="n">
        <v>0.0431069006612964</v>
      </c>
      <c r="L532" s="16" t="n">
        <v>0.0258484792562742</v>
      </c>
      <c r="M532" s="16" t="n">
        <v>0.0105511829278612</v>
      </c>
      <c r="N532" s="16" t="n">
        <v>0.0219081246591538</v>
      </c>
    </row>
    <row r="533">
      <c r="C533" s="16"/>
      <c r="D533" s="16"/>
      <c r="E533" s="16"/>
      <c r="F533" s="16"/>
      <c r="G533" s="16"/>
      <c r="H533" s="16"/>
      <c r="I533" s="16"/>
      <c r="J533" s="16"/>
      <c r="K533" s="16"/>
      <c r="L533" s="16"/>
      <c r="M533" s="16"/>
      <c r="N533" s="16"/>
    </row>
    <row r="534">
      <c r="B534" s="7" t="s">
        <v>243</v>
      </c>
      <c r="C534" s="16"/>
      <c r="D534" s="16"/>
      <c r="E534" s="16"/>
      <c r="F534" s="16"/>
      <c r="G534" s="16"/>
      <c r="H534" s="16"/>
      <c r="I534" s="16"/>
      <c r="J534" s="16"/>
      <c r="K534" s="16"/>
      <c r="L534" s="16"/>
      <c r="M534" s="16"/>
      <c r="N534" s="16"/>
    </row>
    <row r="535">
      <c r="B535" s="26" t="s">
        <v>44</v>
      </c>
      <c r="C535" s="16"/>
      <c r="D535" s="16"/>
      <c r="E535" s="16"/>
      <c r="F535" s="16"/>
      <c r="G535" s="16"/>
      <c r="H535" s="16"/>
      <c r="I535" s="16"/>
      <c r="J535" s="16"/>
      <c r="K535" s="16"/>
      <c r="L535" s="16"/>
      <c r="M535" s="16"/>
      <c r="N535" s="16"/>
    </row>
    <row r="536">
      <c r="B536" t="s">
        <v>229</v>
      </c>
      <c r="C536" s="16" t="n">
        <v>0.633213453245932</v>
      </c>
      <c r="D536" s="16" t="n">
        <v>0.574185978195418</v>
      </c>
      <c r="E536" s="16" t="n">
        <v>0.686955674136245</v>
      </c>
      <c r="F536" s="16"/>
      <c r="G536" s="16" t="n">
        <v>0.630424413208233</v>
      </c>
      <c r="H536" s="16" t="n">
        <v>0.653680541365771</v>
      </c>
      <c r="I536" s="16" t="n">
        <v>0.615274119822042</v>
      </c>
      <c r="J536" s="16"/>
      <c r="K536" s="16" t="n">
        <v>0.636071849028977</v>
      </c>
      <c r="L536" s="16" t="n">
        <v>0.651092867555128</v>
      </c>
      <c r="M536" s="16" t="n">
        <v>0.593116614647755</v>
      </c>
      <c r="N536" s="16" t="n">
        <v>0.627936870906036</v>
      </c>
    </row>
    <row r="537">
      <c r="B537" t="s">
        <v>230</v>
      </c>
      <c r="C537" s="16" t="n">
        <v>0.580527624493199</v>
      </c>
      <c r="D537" s="16" t="n">
        <v>0.535127968370785</v>
      </c>
      <c r="E537" s="16" t="n">
        <v>0.623401366888512</v>
      </c>
      <c r="F537" s="16"/>
      <c r="G537" s="16" t="n">
        <v>0.62597794889569</v>
      </c>
      <c r="H537" s="16" t="n">
        <v>0.586476449124032</v>
      </c>
      <c r="I537" s="16" t="n">
        <v>0.557042306940433</v>
      </c>
      <c r="J537" s="16"/>
      <c r="K537" s="16" t="n">
        <v>0.58542732922201</v>
      </c>
      <c r="L537" s="16" t="n">
        <v>0.548233171182933</v>
      </c>
      <c r="M537" s="16" t="n">
        <v>0.594035755296026</v>
      </c>
      <c r="N537" s="16" t="n">
        <v>0.595466051018196</v>
      </c>
    </row>
    <row r="538">
      <c r="B538" t="s">
        <v>231</v>
      </c>
      <c r="C538" s="16" t="n">
        <v>0.266657741822385</v>
      </c>
      <c r="D538" s="16" t="n">
        <v>0.257551209161728</v>
      </c>
      <c r="E538" s="16" t="n">
        <v>0.276275782654975</v>
      </c>
      <c r="F538" s="16"/>
      <c r="G538" s="16" t="n">
        <v>0.253390459658437</v>
      </c>
      <c r="H538" s="16" t="n">
        <v>0.266924016242296</v>
      </c>
      <c r="I538" s="16" t="n">
        <v>0.271650056665477</v>
      </c>
      <c r="J538" s="16"/>
      <c r="K538" s="16" t="n">
        <v>0.264935140879896</v>
      </c>
      <c r="L538" s="16" t="n">
        <v>0.257744639205499</v>
      </c>
      <c r="M538" s="16" t="n">
        <v>0.283608408316335</v>
      </c>
      <c r="N538" s="16" t="n">
        <v>0.286032799290247</v>
      </c>
    </row>
    <row r="539">
      <c r="B539" t="s">
        <v>232</v>
      </c>
      <c r="C539" s="16" t="n">
        <v>0.26644541615928</v>
      </c>
      <c r="D539" s="16" t="n">
        <v>0.258378531328579</v>
      </c>
      <c r="E539" s="16" t="n">
        <v>0.278183294442561</v>
      </c>
      <c r="F539" s="16"/>
      <c r="G539" s="16" t="n">
        <v>0.288399487035095</v>
      </c>
      <c r="H539" s="16" t="n">
        <v>0.293216123290669</v>
      </c>
      <c r="I539" s="16" t="n">
        <v>0.232869197370883</v>
      </c>
      <c r="J539" s="16"/>
      <c r="K539" s="16" t="n">
        <v>0.272398808951103</v>
      </c>
      <c r="L539" s="16" t="n">
        <v>0.246333014914397</v>
      </c>
      <c r="M539" s="16" t="n">
        <v>0.262404208182931</v>
      </c>
      <c r="N539" s="16" t="n">
        <v>0.262411191465743</v>
      </c>
    </row>
    <row r="540">
      <c r="B540" t="s">
        <v>18</v>
      </c>
      <c r="C540" s="16" t="n">
        <v>0.226390250312898</v>
      </c>
      <c r="D540" s="16" t="n">
        <v>0.203298546974787</v>
      </c>
      <c r="E540" s="16" t="n">
        <v>0.253648343448818</v>
      </c>
      <c r="F540" s="16"/>
      <c r="G540" s="16" t="n">
        <v>0.212892621562456</v>
      </c>
      <c r="H540" s="16" t="n">
        <v>0.232775918727827</v>
      </c>
      <c r="I540" s="16" t="n">
        <v>0.225780563303697</v>
      </c>
      <c r="J540" s="16"/>
      <c r="K540" s="16" t="n">
        <v>0.217493658195698</v>
      </c>
      <c r="L540" s="16" t="n">
        <v>0.211325485173894</v>
      </c>
      <c r="M540" s="16" t="n">
        <v>0.312087349373856</v>
      </c>
      <c r="N540" s="16" t="n">
        <v>0.212699761157666</v>
      </c>
    </row>
    <row r="541">
      <c r="B541" t="s">
        <v>17</v>
      </c>
      <c r="C541" s="16" t="n">
        <v>0.221871609223113</v>
      </c>
      <c r="D541" s="16" t="n">
        <v>0.250840729351695</v>
      </c>
      <c r="E541" s="16" t="n">
        <v>0.197571225125163</v>
      </c>
      <c r="F541" s="16"/>
      <c r="G541" s="16" t="n">
        <v>0.203370765380443</v>
      </c>
      <c r="H541" s="16" t="n">
        <v>0.239340327796677</v>
      </c>
      <c r="I541" s="16" t="n">
        <v>0.212927232277585</v>
      </c>
      <c r="J541" s="16"/>
      <c r="K541" s="16" t="n">
        <v>0.212195203414158</v>
      </c>
      <c r="L541" s="16" t="n">
        <v>0.225709411832678</v>
      </c>
      <c r="M541" s="16" t="n">
        <v>0.280272550961482</v>
      </c>
      <c r="N541" s="16" t="n">
        <v>0.211049132256252</v>
      </c>
    </row>
    <row r="542">
      <c r="B542" t="s">
        <v>233</v>
      </c>
      <c r="C542" s="16" t="n">
        <v>0.199718104449647</v>
      </c>
      <c r="D542" s="16" t="n">
        <v>0.186218710975392</v>
      </c>
      <c r="E542" s="16" t="n">
        <v>0.215525938538375</v>
      </c>
      <c r="F542" s="16"/>
      <c r="G542" s="16" t="n">
        <v>0.178536214094481</v>
      </c>
      <c r="H542" s="16" t="n">
        <v>0.221542525220932</v>
      </c>
      <c r="I542" s="16" t="n">
        <v>0.187780445382245</v>
      </c>
      <c r="J542" s="16"/>
      <c r="K542" s="16" t="n">
        <v>0.244613015628587</v>
      </c>
      <c r="L542" s="16" t="n">
        <v>0.126384448891337</v>
      </c>
      <c r="M542" s="16" t="n">
        <v>0.122735043289356</v>
      </c>
      <c r="N542" s="16" t="n">
        <v>0.108415793208198</v>
      </c>
    </row>
    <row r="543">
      <c r="B543" t="s">
        <v>234</v>
      </c>
      <c r="C543" s="16" t="n">
        <v>0.193627754847366</v>
      </c>
      <c r="D543" s="16" t="n">
        <v>0.194514179264642</v>
      </c>
      <c r="E543" s="16" t="n">
        <v>0.192009429990102</v>
      </c>
      <c r="F543" s="16"/>
      <c r="G543" s="16" t="n">
        <v>0.206676432856389</v>
      </c>
      <c r="H543" s="16" t="n">
        <v>0.212848986106389</v>
      </c>
      <c r="I543" s="16" t="n">
        <v>0.170592212078784</v>
      </c>
      <c r="J543" s="16"/>
      <c r="K543" s="16" t="n">
        <v>0.170792539511103</v>
      </c>
      <c r="L543" s="16" t="n">
        <v>0.206795382167957</v>
      </c>
      <c r="M543" s="16" t="n">
        <v>0.291561801164725</v>
      </c>
      <c r="N543" s="16" t="n">
        <v>0.206507766181118</v>
      </c>
    </row>
    <row r="544">
      <c r="B544" t="s">
        <v>24</v>
      </c>
      <c r="C544" s="16" t="n">
        <v>0.186841903982868</v>
      </c>
      <c r="D544" s="16" t="n">
        <v>0.203073373734265</v>
      </c>
      <c r="E544" s="16" t="n">
        <v>0.173276016778149</v>
      </c>
      <c r="F544" s="16"/>
      <c r="G544" s="16" t="n">
        <v>0.181748484361007</v>
      </c>
      <c r="H544" s="16" t="n">
        <v>0.194016572282667</v>
      </c>
      <c r="I544" s="16" t="n">
        <v>0.182178877206453</v>
      </c>
      <c r="J544" s="16"/>
      <c r="K544" s="16" t="n">
        <v>0.203067587505705</v>
      </c>
      <c r="L544" s="16" t="n">
        <v>0.151134180668528</v>
      </c>
      <c r="M544" s="16" t="n">
        <v>0.19611578642205</v>
      </c>
      <c r="N544" s="16" t="n">
        <v>0.144881643954171</v>
      </c>
    </row>
    <row r="545">
      <c r="B545" t="s">
        <v>235</v>
      </c>
      <c r="C545" s="16" t="n">
        <v>0.108588837101864</v>
      </c>
      <c r="D545" s="16" t="n">
        <v>0.103687087859738</v>
      </c>
      <c r="E545" s="16" t="n">
        <v>0.112834917634229</v>
      </c>
      <c r="F545" s="16"/>
      <c r="G545" s="16" t="n">
        <v>0.0972539551827868</v>
      </c>
      <c r="H545" s="16" t="n">
        <v>0.107939977259915</v>
      </c>
      <c r="I545" s="16" t="n">
        <v>0.113669298192829</v>
      </c>
      <c r="J545" s="16"/>
      <c r="K545" s="16" t="n">
        <v>0.0958369442497623</v>
      </c>
      <c r="L545" s="16" t="n">
        <v>0.141740924367717</v>
      </c>
      <c r="M545" s="16" t="n">
        <v>0.0817944792910049</v>
      </c>
      <c r="N545" s="16" t="n">
        <v>0.166289113961047</v>
      </c>
    </row>
    <row r="546">
      <c r="B546" t="s">
        <v>236</v>
      </c>
      <c r="C546" s="16" t="n">
        <v>0.0906509215199697</v>
      </c>
      <c r="D546" s="16" t="n">
        <v>0.0862208316678656</v>
      </c>
      <c r="E546" s="16" t="n">
        <v>0.094023969441099</v>
      </c>
      <c r="F546" s="16"/>
      <c r="G546" s="16" t="n">
        <v>0.105478216091707</v>
      </c>
      <c r="H546" s="16" t="n">
        <v>0.0890146695589697</v>
      </c>
      <c r="I546" s="16" t="n">
        <v>0.0863169795756079</v>
      </c>
      <c r="J546" s="16"/>
      <c r="K546" s="16" t="n">
        <v>0.0913281708624147</v>
      </c>
      <c r="L546" s="16" t="n">
        <v>0.0937904218952283</v>
      </c>
      <c r="M546" s="16" t="n">
        <v>0.0922557169460739</v>
      </c>
      <c r="N546" s="16" t="n">
        <v>0.0635652855529675</v>
      </c>
    </row>
    <row r="547">
      <c r="B547" t="s">
        <v>237</v>
      </c>
      <c r="C547" s="16" t="n">
        <v>0.0857564542034814</v>
      </c>
      <c r="D547" s="16" t="n">
        <v>0.0949772547153763</v>
      </c>
      <c r="E547" s="16" t="n">
        <v>0.0769827948617649</v>
      </c>
      <c r="F547" s="16"/>
      <c r="G547" s="16" t="n">
        <v>0.0851522333761962</v>
      </c>
      <c r="H547" s="16" t="n">
        <v>0.0921115962613006</v>
      </c>
      <c r="I547" s="16" t="n">
        <v>0.0800827968573401</v>
      </c>
      <c r="J547" s="16"/>
      <c r="K547" s="16" t="n">
        <v>0.0992158632665226</v>
      </c>
      <c r="L547" s="16" t="n">
        <v>0.0685795915926655</v>
      </c>
      <c r="M547" s="16" t="n">
        <v>0.0500507893312806</v>
      </c>
      <c r="N547" s="16" t="n">
        <v>0.0691623044089364</v>
      </c>
    </row>
    <row r="548">
      <c r="B548" t="s">
        <v>238</v>
      </c>
      <c r="C548" s="16" t="n">
        <v>0.0845004870122807</v>
      </c>
      <c r="D548" s="16" t="n">
        <v>0.0989779691011201</v>
      </c>
      <c r="E548" s="16" t="n">
        <v>0.0701636283748934</v>
      </c>
      <c r="F548" s="16"/>
      <c r="G548" s="16" t="n">
        <v>0.0635905645592954</v>
      </c>
      <c r="H548" s="16" t="n">
        <v>0.0839950036147372</v>
      </c>
      <c r="I548" s="16" t="n">
        <v>0.0932293124375935</v>
      </c>
      <c r="J548" s="16"/>
      <c r="K548" s="16" t="n">
        <v>0.0948226817862797</v>
      </c>
      <c r="L548" s="16" t="n">
        <v>0.0655374848744051</v>
      </c>
      <c r="M548" s="16" t="n">
        <v>0.0831423203678924</v>
      </c>
      <c r="N548" s="16" t="n">
        <v>0.033255323714735</v>
      </c>
    </row>
    <row r="549">
      <c r="B549" t="s">
        <v>239</v>
      </c>
      <c r="C549" s="16" t="n">
        <v>0.059095503450351</v>
      </c>
      <c r="D549" s="16" t="n">
        <v>0.0584593153939849</v>
      </c>
      <c r="E549" s="16" t="n">
        <v>0.0601780592357351</v>
      </c>
      <c r="F549" s="16"/>
      <c r="G549" s="16" t="n">
        <v>0.0550004309113578</v>
      </c>
      <c r="H549" s="16" t="n">
        <v>0.0604473052323494</v>
      </c>
      <c r="I549" s="16" t="n">
        <v>0.0594552849941746</v>
      </c>
      <c r="J549" s="16"/>
      <c r="K549" s="16" t="n">
        <v>0.0624536689435575</v>
      </c>
      <c r="L549" s="16" t="n">
        <v>0.0448463764560006</v>
      </c>
      <c r="M549" s="16" t="n">
        <v>0.0701889368533993</v>
      </c>
      <c r="N549" s="16" t="n">
        <v>0.0505073881985115</v>
      </c>
    </row>
    <row r="550">
      <c r="B550" t="s">
        <v>143</v>
      </c>
      <c r="C550" s="16" t="n">
        <v>0.0522983736139717</v>
      </c>
      <c r="D550" s="16" t="n">
        <v>0.0607510066564556</v>
      </c>
      <c r="E550" s="16" t="n">
        <v>0.0452055639934075</v>
      </c>
      <c r="F550" s="16"/>
      <c r="G550" s="16" t="n">
        <v>0.0596752042931773</v>
      </c>
      <c r="H550" s="16" t="n">
        <v>0.0515305976830434</v>
      </c>
      <c r="I550" s="16" t="n">
        <v>0.0500991021653372</v>
      </c>
      <c r="J550" s="16"/>
      <c r="K550" s="16" t="n">
        <v>0.0543305157695819</v>
      </c>
      <c r="L550" s="16" t="n">
        <v>0.0463938862313298</v>
      </c>
      <c r="M550" s="16" t="n">
        <v>0.0606859472668872</v>
      </c>
      <c r="N550" s="16" t="n">
        <v>0.039677031453056</v>
      </c>
    </row>
    <row r="551">
      <c r="B551" t="s">
        <v>240</v>
      </c>
      <c r="C551" s="16" t="n">
        <v>0.0422102025887218</v>
      </c>
      <c r="D551" s="16" t="n">
        <v>0.0471384931172603</v>
      </c>
      <c r="E551" s="16" t="n">
        <v>0.0373871482883301</v>
      </c>
      <c r="F551" s="16"/>
      <c r="G551" s="16" t="n">
        <v>0.0383081471100107</v>
      </c>
      <c r="H551" s="16" t="n">
        <v>0.0482843160278389</v>
      </c>
      <c r="I551" s="16" t="n">
        <v>0.0381005010838543</v>
      </c>
      <c r="J551" s="16"/>
      <c r="K551" s="16" t="n">
        <v>0.0362990344135451</v>
      </c>
      <c r="L551" s="16" t="n">
        <v>0.0600885896915355</v>
      </c>
      <c r="M551" s="16" t="n">
        <v>0.0382685606758498</v>
      </c>
      <c r="N551" s="16" t="n">
        <v>0.0555463696971878</v>
      </c>
    </row>
    <row r="552">
      <c r="B552" t="s">
        <v>241</v>
      </c>
      <c r="C552" s="16" t="n">
        <v>0.039643595915006</v>
      </c>
      <c r="D552" s="16" t="n">
        <v>0.0424442732929688</v>
      </c>
      <c r="E552" s="16" t="n">
        <v>0.0378699437821185</v>
      </c>
      <c r="F552" s="16"/>
      <c r="G552" s="16" t="n">
        <v>0.0254588896475396</v>
      </c>
      <c r="H552" s="16" t="n">
        <v>0.0402350583095982</v>
      </c>
      <c r="I552" s="16" t="n">
        <v>0.04469572774498</v>
      </c>
      <c r="J552" s="16"/>
      <c r="K552" s="16" t="n">
        <v>0.0357610552282239</v>
      </c>
      <c r="L552" s="16" t="n">
        <v>0.0363962001340191</v>
      </c>
      <c r="M552" s="16" t="n">
        <v>0.046754368518098</v>
      </c>
      <c r="N552" s="16" t="n">
        <v>0.066697464598618</v>
      </c>
    </row>
    <row r="553">
      <c r="B553" t="s">
        <v>242</v>
      </c>
      <c r="C553" s="16" t="n">
        <v>0.0186350994896471</v>
      </c>
      <c r="D553" s="16" t="n">
        <v>0.0194232601908836</v>
      </c>
      <c r="E553" s="16" t="n">
        <v>0.0183291577322621</v>
      </c>
      <c r="F553" s="16"/>
      <c r="G553" s="16" t="n">
        <v>0.0137838662268178</v>
      </c>
      <c r="H553" s="16" t="n">
        <v>0.0180081999784484</v>
      </c>
      <c r="I553" s="16" t="n">
        <v>0.0211343540843704</v>
      </c>
      <c r="J553" s="16"/>
      <c r="K553" s="16" t="n">
        <v>0.0167854746207375</v>
      </c>
      <c r="L553" s="16" t="n">
        <v>0.0162789159217303</v>
      </c>
      <c r="M553" s="16" t="n">
        <v>0.0317313918867089</v>
      </c>
      <c r="N553" s="16" t="n">
        <v>0.0245409848871642</v>
      </c>
    </row>
    <row r="554">
      <c r="B554" t="s">
        <v>76</v>
      </c>
      <c r="C554" s="16" t="n">
        <v>0.013693032422647</v>
      </c>
      <c r="D554" s="16" t="n">
        <v>0.0141797071115178</v>
      </c>
      <c r="E554" s="16" t="n">
        <v>0.0112880684700901</v>
      </c>
      <c r="F554" s="16"/>
      <c r="G554" s="16" t="n">
        <v>0.00806033705223371</v>
      </c>
      <c r="H554" s="16" t="n">
        <v>0.0165287588530537</v>
      </c>
      <c r="I554" s="16" t="n">
        <v>0.0132795911110559</v>
      </c>
      <c r="J554" s="16"/>
      <c r="K554" s="16" t="n">
        <v>0.0170332079193096</v>
      </c>
      <c r="L554" s="16" t="n">
        <v>0.00938130002594093</v>
      </c>
      <c r="M554" s="16" t="n">
        <v>0.00498670926630588</v>
      </c>
      <c r="N554" s="16" t="n">
        <v>0.00972800637255925</v>
      </c>
    </row>
    <row r="555">
      <c r="C555" s="16"/>
      <c r="D555" s="16"/>
      <c r="E555" s="16"/>
      <c r="F555" s="16"/>
      <c r="G555" s="16"/>
      <c r="H555" s="16"/>
      <c r="I555" s="16"/>
      <c r="J555" s="16"/>
      <c r="K555" s="16"/>
      <c r="L555" s="16"/>
      <c r="M555" s="16"/>
      <c r="N555" s="16"/>
    </row>
    <row r="556">
      <c r="B556" s="7" t="s">
        <v>251</v>
      </c>
      <c r="C556" s="16"/>
      <c r="D556" s="16"/>
      <c r="E556" s="16"/>
      <c r="F556" s="16"/>
      <c r="G556" s="16"/>
      <c r="H556" s="16"/>
      <c r="I556" s="16"/>
      <c r="J556" s="16"/>
      <c r="K556" s="16"/>
      <c r="L556" s="16"/>
      <c r="M556" s="16"/>
      <c r="N556" s="16"/>
    </row>
    <row r="557">
      <c r="B557" s="26" t="s">
        <v>44</v>
      </c>
      <c r="C557" s="16"/>
      <c r="D557" s="16"/>
      <c r="E557" s="16"/>
      <c r="F557" s="16"/>
      <c r="G557" s="16"/>
      <c r="H557" s="16"/>
      <c r="I557" s="16"/>
      <c r="J557" s="16"/>
      <c r="K557" s="16"/>
      <c r="L557" s="16"/>
      <c r="M557" s="16"/>
      <c r="N557" s="16"/>
    </row>
    <row r="558">
      <c r="B558" t="s">
        <v>234</v>
      </c>
      <c r="C558" s="16" t="n">
        <v>0.298521778308176</v>
      </c>
      <c r="D558" s="16" t="n">
        <v>0.281325972465086</v>
      </c>
      <c r="E558" s="16" t="n">
        <v>0.316638050022359</v>
      </c>
      <c r="F558" s="16"/>
      <c r="G558" s="16" t="n">
        <v>0.29613265189493</v>
      </c>
      <c r="H558" s="16" t="n">
        <v>0.295243782074749</v>
      </c>
      <c r="I558" s="16" t="n">
        <v>0.302514962938837</v>
      </c>
      <c r="J558" s="16"/>
      <c r="K558" s="16" t="n">
        <v>0.270633349214308</v>
      </c>
      <c r="L558" s="16" t="n">
        <v>0.340273757205271</v>
      </c>
      <c r="M558" s="16" t="n">
        <v>0.384637159691715</v>
      </c>
      <c r="N558" s="16" t="n">
        <v>0.346110373779248</v>
      </c>
    </row>
    <row r="559">
      <c r="B559" t="s">
        <v>244</v>
      </c>
      <c r="C559" s="16" t="n">
        <v>0.228178806423407</v>
      </c>
      <c r="D559" s="16" t="n">
        <v>0.239178005716523</v>
      </c>
      <c r="E559" s="16" t="n">
        <v>0.219078289351326</v>
      </c>
      <c r="F559" s="16"/>
      <c r="G559" s="16" t="n">
        <v>0.255747629427177</v>
      </c>
      <c r="H559" s="16" t="n">
        <v>0.239332383593497</v>
      </c>
      <c r="I559" s="16" t="n">
        <v>0.206913879222468</v>
      </c>
      <c r="J559" s="16"/>
      <c r="K559" s="16" t="n">
        <v>0.230553751096982</v>
      </c>
      <c r="L559" s="16" t="n">
        <v>0.230549886115297</v>
      </c>
      <c r="M559" s="16" t="n">
        <v>0.214333007182483</v>
      </c>
      <c r="N559" s="16" t="n">
        <v>0.203838651867039</v>
      </c>
    </row>
    <row r="560">
      <c r="B560" t="s">
        <v>18</v>
      </c>
      <c r="C560" s="16" t="n">
        <v>0</v>
      </c>
      <c r="D560" s="16" t="n">
        <v>0</v>
      </c>
      <c r="E560" s="16" t="n">
        <v>0</v>
      </c>
      <c r="F560" s="16"/>
      <c r="G560" s="16" t="n">
        <v>0</v>
      </c>
      <c r="H560" s="16" t="n">
        <v>0</v>
      </c>
      <c r="I560" s="16" t="n">
        <v>0</v>
      </c>
      <c r="J560" s="16"/>
      <c r="K560" s="16" t="n">
        <v>0</v>
      </c>
      <c r="L560" s="16" t="n">
        <v>0</v>
      </c>
      <c r="M560" s="16" t="n">
        <v>0</v>
      </c>
      <c r="N560" s="16" t="n">
        <v>0</v>
      </c>
    </row>
    <row r="561">
      <c r="B561" t="s">
        <v>17</v>
      </c>
      <c r="C561" s="16" t="n">
        <v>0</v>
      </c>
      <c r="D561" s="16" t="n">
        <v>0</v>
      </c>
      <c r="E561" s="16" t="n">
        <v>0</v>
      </c>
      <c r="F561" s="16"/>
      <c r="G561" s="16" t="n">
        <v>0</v>
      </c>
      <c r="H561" s="16" t="n">
        <v>0</v>
      </c>
      <c r="I561" s="16" t="n">
        <v>0</v>
      </c>
      <c r="J561" s="16"/>
      <c r="K561" s="16" t="n">
        <v>0</v>
      </c>
      <c r="L561" s="16" t="n">
        <v>0</v>
      </c>
      <c r="M561" s="16" t="n">
        <v>0</v>
      </c>
      <c r="N561" s="16" t="n">
        <v>0</v>
      </c>
    </row>
    <row r="562">
      <c r="B562" t="s">
        <v>245</v>
      </c>
      <c r="C562" s="16" t="n">
        <v>0</v>
      </c>
      <c r="D562" s="16" t="n">
        <v>0</v>
      </c>
      <c r="E562" s="16" t="n">
        <v>0</v>
      </c>
      <c r="F562" s="16"/>
      <c r="G562" s="16" t="n">
        <v>0</v>
      </c>
      <c r="H562" s="16" t="n">
        <v>0</v>
      </c>
      <c r="I562" s="16" t="n">
        <v>0</v>
      </c>
      <c r="J562" s="16"/>
      <c r="K562" s="16" t="n">
        <v>0</v>
      </c>
      <c r="L562" s="16" t="n">
        <v>0</v>
      </c>
      <c r="M562" s="16" t="n">
        <v>0</v>
      </c>
      <c r="N562" s="16" t="n">
        <v>0</v>
      </c>
    </row>
    <row r="563">
      <c r="B563" t="s">
        <v>246</v>
      </c>
      <c r="C563" s="16" t="n">
        <v>0</v>
      </c>
      <c r="D563" s="16" t="n">
        <v>0</v>
      </c>
      <c r="E563" s="16" t="n">
        <v>0</v>
      </c>
      <c r="F563" s="16"/>
      <c r="G563" s="16" t="n">
        <v>0</v>
      </c>
      <c r="H563" s="16" t="n">
        <v>0</v>
      </c>
      <c r="I563" s="16" t="n">
        <v>0</v>
      </c>
      <c r="J563" s="16"/>
      <c r="K563" s="16" t="n">
        <v>0</v>
      </c>
      <c r="L563" s="16" t="n">
        <v>0</v>
      </c>
      <c r="M563" s="16" t="n">
        <v>0</v>
      </c>
      <c r="N563" s="16" t="n">
        <v>0</v>
      </c>
    </row>
    <row r="564">
      <c r="B564" t="s">
        <v>247</v>
      </c>
      <c r="C564" s="16" t="n">
        <v>0</v>
      </c>
      <c r="D564" s="16" t="n">
        <v>0</v>
      </c>
      <c r="E564" s="16" t="n">
        <v>0</v>
      </c>
      <c r="F564" s="16"/>
      <c r="G564" s="16" t="n">
        <v>0</v>
      </c>
      <c r="H564" s="16" t="n">
        <v>0</v>
      </c>
      <c r="I564" s="16" t="n">
        <v>0</v>
      </c>
      <c r="J564" s="16"/>
      <c r="K564" s="16" t="n">
        <v>0</v>
      </c>
      <c r="L564" s="16" t="n">
        <v>0</v>
      </c>
      <c r="M564" s="16" t="n">
        <v>0</v>
      </c>
      <c r="N564" s="16" t="n">
        <v>0</v>
      </c>
    </row>
    <row r="565">
      <c r="B565" t="s">
        <v>248</v>
      </c>
      <c r="C565" s="16" t="n">
        <v>0</v>
      </c>
      <c r="D565" s="16" t="n">
        <v>0</v>
      </c>
      <c r="E565" s="16" t="n">
        <v>0</v>
      </c>
      <c r="F565" s="16"/>
      <c r="G565" s="16" t="n">
        <v>0</v>
      </c>
      <c r="H565" s="16" t="n">
        <v>0</v>
      </c>
      <c r="I565" s="16" t="n">
        <v>0</v>
      </c>
      <c r="J565" s="16"/>
      <c r="K565" s="16" t="n">
        <v>0</v>
      </c>
      <c r="L565" s="16" t="n">
        <v>0</v>
      </c>
      <c r="M565" s="16" t="n">
        <v>0</v>
      </c>
      <c r="N565" s="16" t="n">
        <v>0</v>
      </c>
    </row>
    <row r="566">
      <c r="B566" t="s">
        <v>249</v>
      </c>
      <c r="C566" s="16" t="n">
        <v>0.373491435549212</v>
      </c>
      <c r="D566" s="16" t="n">
        <v>0.375427180857653</v>
      </c>
      <c r="E566" s="16" t="n">
        <v>0.369648738154178</v>
      </c>
      <c r="F566" s="16"/>
      <c r="G566" s="16" t="n">
        <v>0.375024619012567</v>
      </c>
      <c r="H566" s="16" t="n">
        <v>0.349117960792362</v>
      </c>
      <c r="I566" s="16" t="n">
        <v>0.395560960893708</v>
      </c>
      <c r="J566" s="16"/>
      <c r="K566" s="16" t="n">
        <v>0.396941468295803</v>
      </c>
      <c r="L566" s="16" t="n">
        <v>0.338295896038233</v>
      </c>
      <c r="M566" s="16" t="n">
        <v>0.313555111077227</v>
      </c>
      <c r="N566" s="16" t="n">
        <v>0.352669021623083</v>
      </c>
    </row>
    <row r="567">
      <c r="B567" t="s">
        <v>250</v>
      </c>
      <c r="C567" s="16" t="n">
        <v>0.0998079797192042</v>
      </c>
      <c r="D567" s="16" t="n">
        <v>0.104068840960738</v>
      </c>
      <c r="E567" s="16" t="n">
        <v>0.0946349224721379</v>
      </c>
      <c r="F567" s="16"/>
      <c r="G567" s="16" t="n">
        <v>0.0730950996653264</v>
      </c>
      <c r="H567" s="16" t="n">
        <v>0.116305873539392</v>
      </c>
      <c r="I567" s="16" t="n">
        <v>0.0950101969449874</v>
      </c>
      <c r="J567" s="16"/>
      <c r="K567" s="16" t="n">
        <v>0.101871431392907</v>
      </c>
      <c r="L567" s="16" t="n">
        <v>0.0908804606411994</v>
      </c>
      <c r="M567" s="16" t="n">
        <v>0.0874747220485754</v>
      </c>
      <c r="N567" s="16" t="n">
        <v>0.0973819527306302</v>
      </c>
    </row>
    <row r="568">
      <c r="C568" s="16"/>
      <c r="D568" s="16"/>
      <c r="E568" s="16"/>
      <c r="F568" s="16"/>
      <c r="G568" s="16"/>
      <c r="H568" s="16"/>
      <c r="I568" s="16"/>
      <c r="J568" s="16"/>
      <c r="K568" s="16"/>
      <c r="L568" s="16"/>
      <c r="M568" s="16"/>
      <c r="N568" s="16"/>
    </row>
    <row r="569">
      <c r="B569" s="7" t="s">
        <v>251</v>
      </c>
      <c r="C569" s="16"/>
      <c r="D569" s="16"/>
      <c r="E569" s="16"/>
      <c r="F569" s="16"/>
      <c r="G569" s="16"/>
      <c r="H569" s="16"/>
      <c r="I569" s="16"/>
      <c r="J569" s="16"/>
      <c r="K569" s="16"/>
      <c r="L569" s="16"/>
      <c r="M569" s="16"/>
      <c r="N569" s="16"/>
    </row>
    <row r="570">
      <c r="B570" s="26" t="s">
        <v>44</v>
      </c>
      <c r="C570" s="16"/>
      <c r="D570" s="16"/>
      <c r="E570" s="16"/>
      <c r="F570" s="16"/>
      <c r="G570" s="16"/>
      <c r="H570" s="16"/>
      <c r="I570" s="16"/>
      <c r="J570" s="16"/>
      <c r="K570" s="16"/>
      <c r="L570" s="16"/>
      <c r="M570" s="16"/>
      <c r="N570" s="16"/>
    </row>
    <row r="571">
      <c r="B571" t="s">
        <v>234</v>
      </c>
      <c r="C571" s="16" t="n">
        <v>0</v>
      </c>
      <c r="D571" s="16" t="n">
        <v>0</v>
      </c>
      <c r="E571" s="16" t="n">
        <v>0</v>
      </c>
      <c r="F571" s="16"/>
      <c r="G571" s="16" t="n">
        <v>0</v>
      </c>
      <c r="H571" s="16" t="n">
        <v>0</v>
      </c>
      <c r="I571" s="16" t="n">
        <v>0</v>
      </c>
      <c r="J571" s="16"/>
      <c r="K571" s="16" t="n">
        <v>0</v>
      </c>
      <c r="L571" s="16" t="n">
        <v>0</v>
      </c>
      <c r="M571" s="16" t="n">
        <v>0</v>
      </c>
      <c r="N571" s="16" t="n">
        <v>0</v>
      </c>
    </row>
    <row r="572">
      <c r="B572" t="s">
        <v>244</v>
      </c>
      <c r="C572" s="16" t="n">
        <v>0</v>
      </c>
      <c r="D572" s="16" t="n">
        <v>0</v>
      </c>
      <c r="E572" s="16" t="n">
        <v>0</v>
      </c>
      <c r="F572" s="16"/>
      <c r="G572" s="16" t="n">
        <v>0</v>
      </c>
      <c r="H572" s="16" t="n">
        <v>0</v>
      </c>
      <c r="I572" s="16" t="n">
        <v>0</v>
      </c>
      <c r="J572" s="16"/>
      <c r="K572" s="16" t="n">
        <v>0</v>
      </c>
      <c r="L572" s="16" t="n">
        <v>0</v>
      </c>
      <c r="M572" s="16" t="n">
        <v>0</v>
      </c>
      <c r="N572" s="16" t="n">
        <v>0</v>
      </c>
    </row>
    <row r="573">
      <c r="B573" t="s">
        <v>18</v>
      </c>
      <c r="C573" s="16" t="n">
        <v>0.297612030032634</v>
      </c>
      <c r="D573" s="16" t="n">
        <v>0.236169866839425</v>
      </c>
      <c r="E573" s="16" t="n">
        <v>0.360660981733661</v>
      </c>
      <c r="F573" s="16"/>
      <c r="G573" s="16" t="n">
        <v>0.301506218226413</v>
      </c>
      <c r="H573" s="16" t="n">
        <v>0.312136932839116</v>
      </c>
      <c r="I573" s="16" t="n">
        <v>0.282561213419381</v>
      </c>
      <c r="J573" s="16"/>
      <c r="K573" s="16" t="n">
        <v>0.299451160493296</v>
      </c>
      <c r="L573" s="16" t="n">
        <v>0.303128849144697</v>
      </c>
      <c r="M573" s="16" t="n">
        <v>0.266004465213867</v>
      </c>
      <c r="N573" s="16" t="n">
        <v>0.326145710007339</v>
      </c>
    </row>
    <row r="574">
      <c r="B574" t="s">
        <v>17</v>
      </c>
      <c r="C574" s="16" t="n">
        <v>0.245066642121996</v>
      </c>
      <c r="D574" s="16" t="n">
        <v>0.270139540706035</v>
      </c>
      <c r="E574" s="16" t="n">
        <v>0.219822273633321</v>
      </c>
      <c r="F574" s="16"/>
      <c r="G574" s="16" t="n">
        <v>0.238110758088082</v>
      </c>
      <c r="H574" s="16" t="n">
        <v>0.244539864969882</v>
      </c>
      <c r="I574" s="16" t="n">
        <v>0.24830400223066</v>
      </c>
      <c r="J574" s="16"/>
      <c r="K574" s="16" t="n">
        <v>0.224131486230365</v>
      </c>
      <c r="L574" s="16" t="n">
        <v>0.286230076995993</v>
      </c>
      <c r="M574" s="16" t="n">
        <v>0.329908315012691</v>
      </c>
      <c r="N574" s="16" t="n">
        <v>0.227174517292747</v>
      </c>
    </row>
    <row r="575">
      <c r="B575" t="s">
        <v>245</v>
      </c>
      <c r="C575" s="16" t="n">
        <v>0</v>
      </c>
      <c r="D575" s="16" t="n">
        <v>0</v>
      </c>
      <c r="E575" s="16" t="n">
        <v>0</v>
      </c>
      <c r="F575" s="16"/>
      <c r="G575" s="16" t="n">
        <v>0</v>
      </c>
      <c r="H575" s="16" t="n">
        <v>0</v>
      </c>
      <c r="I575" s="16" t="n">
        <v>0</v>
      </c>
      <c r="J575" s="16"/>
      <c r="K575" s="16" t="n">
        <v>0</v>
      </c>
      <c r="L575" s="16" t="n">
        <v>0</v>
      </c>
      <c r="M575" s="16" t="n">
        <v>0</v>
      </c>
      <c r="N575" s="16" t="n">
        <v>0</v>
      </c>
    </row>
    <row r="576">
      <c r="B576" t="s">
        <v>246</v>
      </c>
      <c r="C576" s="16" t="n">
        <v>0</v>
      </c>
      <c r="D576" s="16" t="n">
        <v>0</v>
      </c>
      <c r="E576" s="16" t="n">
        <v>0</v>
      </c>
      <c r="F576" s="16"/>
      <c r="G576" s="16" t="n">
        <v>0</v>
      </c>
      <c r="H576" s="16" t="n">
        <v>0</v>
      </c>
      <c r="I576" s="16" t="n">
        <v>0</v>
      </c>
      <c r="J576" s="16"/>
      <c r="K576" s="16" t="n">
        <v>0</v>
      </c>
      <c r="L576" s="16" t="n">
        <v>0</v>
      </c>
      <c r="M576" s="16" t="n">
        <v>0</v>
      </c>
      <c r="N576" s="16" t="n">
        <v>0</v>
      </c>
    </row>
    <row r="577">
      <c r="B577" t="s">
        <v>247</v>
      </c>
      <c r="C577" s="16" t="n">
        <v>0</v>
      </c>
      <c r="D577" s="16" t="n">
        <v>0</v>
      </c>
      <c r="E577" s="16" t="n">
        <v>0</v>
      </c>
      <c r="F577" s="16"/>
      <c r="G577" s="16" t="n">
        <v>0</v>
      </c>
      <c r="H577" s="16" t="n">
        <v>0</v>
      </c>
      <c r="I577" s="16" t="n">
        <v>0</v>
      </c>
      <c r="J577" s="16"/>
      <c r="K577" s="16" t="n">
        <v>0</v>
      </c>
      <c r="L577" s="16" t="n">
        <v>0</v>
      </c>
      <c r="M577" s="16" t="n">
        <v>0</v>
      </c>
      <c r="N577" s="16" t="n">
        <v>0</v>
      </c>
    </row>
    <row r="578">
      <c r="B578" t="s">
        <v>248</v>
      </c>
      <c r="C578" s="16" t="n">
        <v>0</v>
      </c>
      <c r="D578" s="16" t="n">
        <v>0</v>
      </c>
      <c r="E578" s="16" t="n">
        <v>0</v>
      </c>
      <c r="F578" s="16"/>
      <c r="G578" s="16" t="n">
        <v>0</v>
      </c>
      <c r="H578" s="16" t="n">
        <v>0</v>
      </c>
      <c r="I578" s="16" t="n">
        <v>0</v>
      </c>
      <c r="J578" s="16"/>
      <c r="K578" s="16" t="n">
        <v>0</v>
      </c>
      <c r="L578" s="16" t="n">
        <v>0</v>
      </c>
      <c r="M578" s="16" t="n">
        <v>0</v>
      </c>
      <c r="N578" s="16" t="n">
        <v>0</v>
      </c>
    </row>
    <row r="579">
      <c r="B579" t="s">
        <v>249</v>
      </c>
      <c r="C579" s="16" t="n">
        <v>0.330689030203377</v>
      </c>
      <c r="D579" s="16" t="n">
        <v>0.354203188999191</v>
      </c>
      <c r="E579" s="16" t="n">
        <v>0.304191228405269</v>
      </c>
      <c r="F579" s="16"/>
      <c r="G579" s="16" t="n">
        <v>0.326964581021294</v>
      </c>
      <c r="H579" s="16" t="n">
        <v>0.303888250908162</v>
      </c>
      <c r="I579" s="16" t="n">
        <v>0.357093269611398</v>
      </c>
      <c r="J579" s="16"/>
      <c r="K579" s="16" t="n">
        <v>0.349902186398719</v>
      </c>
      <c r="L579" s="16" t="n">
        <v>0.278449783919187</v>
      </c>
      <c r="M579" s="16" t="n">
        <v>0.284795385945494</v>
      </c>
      <c r="N579" s="16" t="n">
        <v>0.34493713797237</v>
      </c>
    </row>
    <row r="580">
      <c r="B580" t="s">
        <v>250</v>
      </c>
      <c r="C580" s="16" t="n">
        <v>0.126632297641993</v>
      </c>
      <c r="D580" s="16" t="n">
        <v>0.139487403455348</v>
      </c>
      <c r="E580" s="16" t="n">
        <v>0.115325516227749</v>
      </c>
      <c r="F580" s="16"/>
      <c r="G580" s="16" t="n">
        <v>0.133418442664211</v>
      </c>
      <c r="H580" s="16" t="n">
        <v>0.13943495128284</v>
      </c>
      <c r="I580" s="16" t="n">
        <v>0.112041514738561</v>
      </c>
      <c r="J580" s="16"/>
      <c r="K580" s="16" t="n">
        <v>0.12651516687762</v>
      </c>
      <c r="L580" s="16" t="n">
        <v>0.132191289940123</v>
      </c>
      <c r="M580" s="16" t="n">
        <v>0.119291833827948</v>
      </c>
      <c r="N580" s="16" t="n">
        <v>0.101742634727544</v>
      </c>
    </row>
    <row r="581">
      <c r="C581" s="16"/>
      <c r="D581" s="16"/>
      <c r="E581" s="16"/>
      <c r="F581" s="16"/>
      <c r="G581" s="16"/>
      <c r="H581" s="16"/>
      <c r="I581" s="16"/>
      <c r="J581" s="16"/>
      <c r="K581" s="16"/>
      <c r="L581" s="16"/>
      <c r="M581" s="16"/>
      <c r="N581" s="16"/>
    </row>
    <row r="582">
      <c r="B582" s="7" t="s">
        <v>251</v>
      </c>
      <c r="C582" s="16"/>
      <c r="D582" s="16"/>
      <c r="E582" s="16"/>
      <c r="F582" s="16"/>
      <c r="G582" s="16"/>
      <c r="H582" s="16"/>
      <c r="I582" s="16"/>
      <c r="J582" s="16"/>
      <c r="K582" s="16"/>
      <c r="L582" s="16"/>
      <c r="M582" s="16"/>
      <c r="N582" s="16"/>
    </row>
    <row r="583">
      <c r="B583" s="26" t="s">
        <v>44</v>
      </c>
      <c r="C583" s="16"/>
      <c r="D583" s="16"/>
      <c r="E583" s="16"/>
      <c r="F583" s="16"/>
      <c r="G583" s="16"/>
      <c r="H583" s="16"/>
      <c r="I583" s="16"/>
      <c r="J583" s="16"/>
      <c r="K583" s="16"/>
      <c r="L583" s="16"/>
      <c r="M583" s="16"/>
      <c r="N583" s="16"/>
    </row>
    <row r="584">
      <c r="B584" t="s">
        <v>234</v>
      </c>
      <c r="C584" s="16" t="n">
        <v>0</v>
      </c>
      <c r="D584" s="16" t="n">
        <v>0</v>
      </c>
      <c r="E584" s="16" t="n">
        <v>0</v>
      </c>
      <c r="F584" s="16"/>
      <c r="G584" s="16" t="n">
        <v>0</v>
      </c>
      <c r="H584" s="16" t="n">
        <v>0</v>
      </c>
      <c r="I584" s="16" t="n">
        <v>0</v>
      </c>
      <c r="J584" s="16"/>
      <c r="K584" s="16" t="n">
        <v>0</v>
      </c>
      <c r="L584" s="16" t="n">
        <v>0</v>
      </c>
      <c r="M584" s="16" t="n">
        <v>0</v>
      </c>
      <c r="N584" s="16" t="n">
        <v>0</v>
      </c>
    </row>
    <row r="585">
      <c r="B585" t="s">
        <v>244</v>
      </c>
      <c r="C585" s="16" t="n">
        <v>0</v>
      </c>
      <c r="D585" s="16" t="n">
        <v>0</v>
      </c>
      <c r="E585" s="16" t="n">
        <v>0</v>
      </c>
      <c r="F585" s="16"/>
      <c r="G585" s="16" t="n">
        <v>0</v>
      </c>
      <c r="H585" s="16" t="n">
        <v>0</v>
      </c>
      <c r="I585" s="16" t="n">
        <v>0</v>
      </c>
      <c r="J585" s="16"/>
      <c r="K585" s="16" t="n">
        <v>0</v>
      </c>
      <c r="L585" s="16" t="n">
        <v>0</v>
      </c>
      <c r="M585" s="16" t="n">
        <v>0</v>
      </c>
      <c r="N585" s="16" t="n">
        <v>0</v>
      </c>
    </row>
    <row r="586">
      <c r="B586" t="s">
        <v>18</v>
      </c>
      <c r="C586" s="16" t="n">
        <v>0</v>
      </c>
      <c r="D586" s="16" t="n">
        <v>0</v>
      </c>
      <c r="E586" s="16" t="n">
        <v>0</v>
      </c>
      <c r="F586" s="16"/>
      <c r="G586" s="16" t="n">
        <v>0</v>
      </c>
      <c r="H586" s="16" t="n">
        <v>0</v>
      </c>
      <c r="I586" s="16" t="n">
        <v>0</v>
      </c>
      <c r="J586" s="16"/>
      <c r="K586" s="16" t="n">
        <v>0</v>
      </c>
      <c r="L586" s="16" t="n">
        <v>0</v>
      </c>
      <c r="M586" s="16" t="n">
        <v>0</v>
      </c>
      <c r="N586" s="16" t="n">
        <v>0</v>
      </c>
    </row>
    <row r="587">
      <c r="B587" t="s">
        <v>17</v>
      </c>
      <c r="C587" s="16" t="n">
        <v>0</v>
      </c>
      <c r="D587" s="16" t="n">
        <v>0</v>
      </c>
      <c r="E587" s="16" t="n">
        <v>0</v>
      </c>
      <c r="F587" s="16"/>
      <c r="G587" s="16" t="n">
        <v>0</v>
      </c>
      <c r="H587" s="16" t="n">
        <v>0</v>
      </c>
      <c r="I587" s="16" t="n">
        <v>0</v>
      </c>
      <c r="J587" s="16"/>
      <c r="K587" s="16" t="n">
        <v>0</v>
      </c>
      <c r="L587" s="16" t="n">
        <v>0</v>
      </c>
      <c r="M587" s="16" t="n">
        <v>0</v>
      </c>
      <c r="N587" s="16" t="n">
        <v>0</v>
      </c>
    </row>
    <row r="588">
      <c r="B588" t="s">
        <v>245</v>
      </c>
      <c r="C588" s="16" t="n">
        <v>0.216695071210629</v>
      </c>
      <c r="D588" s="16" t="n">
        <v>0.206876376614793</v>
      </c>
      <c r="E588" s="16" t="n">
        <v>0.228189616631271</v>
      </c>
      <c r="F588" s="16"/>
      <c r="G588" s="16" t="n">
        <v>0.222362080529424</v>
      </c>
      <c r="H588" s="16" t="n">
        <v>0.197799062678028</v>
      </c>
      <c r="I588" s="16" t="n">
        <v>0.232036121469696</v>
      </c>
      <c r="J588" s="16"/>
      <c r="K588" s="16" t="n">
        <v>0.187051031347277</v>
      </c>
      <c r="L588" s="16" t="n">
        <v>0.239829769235276</v>
      </c>
      <c r="M588" s="16" t="n">
        <v>0.357817339783773</v>
      </c>
      <c r="N588" s="16" t="n">
        <v>0.240650078274269</v>
      </c>
    </row>
    <row r="589">
      <c r="B589" t="s">
        <v>246</v>
      </c>
      <c r="C589" s="16" t="n">
        <v>0.515770614599451</v>
      </c>
      <c r="D589" s="16" t="n">
        <v>0.509069185125128</v>
      </c>
      <c r="E589" s="16" t="n">
        <v>0.522859807886563</v>
      </c>
      <c r="F589" s="16"/>
      <c r="G589" s="16" t="n">
        <v>0.502475529347669</v>
      </c>
      <c r="H589" s="16" t="n">
        <v>0.536829430777432</v>
      </c>
      <c r="I589" s="16" t="n">
        <v>0.501430244980674</v>
      </c>
      <c r="J589" s="16"/>
      <c r="K589" s="16" t="n">
        <v>0.537487267992263</v>
      </c>
      <c r="L589" s="16" t="n">
        <v>0.507129543660042</v>
      </c>
      <c r="M589" s="16" t="n">
        <v>0.432817233588959</v>
      </c>
      <c r="N589" s="16" t="n">
        <v>0.470883158012227</v>
      </c>
    </row>
    <row r="590">
      <c r="B590" t="s">
        <v>247</v>
      </c>
      <c r="C590" s="16" t="n">
        <v>0</v>
      </c>
      <c r="D590" s="16" t="n">
        <v>0</v>
      </c>
      <c r="E590" s="16" t="n">
        <v>0</v>
      </c>
      <c r="F590" s="16"/>
      <c r="G590" s="16" t="n">
        <v>0</v>
      </c>
      <c r="H590" s="16" t="n">
        <v>0</v>
      </c>
      <c r="I590" s="16" t="n">
        <v>0</v>
      </c>
      <c r="J590" s="16"/>
      <c r="K590" s="16" t="n">
        <v>0</v>
      </c>
      <c r="L590" s="16" t="n">
        <v>0</v>
      </c>
      <c r="M590" s="16" t="n">
        <v>0</v>
      </c>
      <c r="N590" s="16" t="n">
        <v>0</v>
      </c>
    </row>
    <row r="591">
      <c r="B591" t="s">
        <v>248</v>
      </c>
      <c r="C591" s="16" t="n">
        <v>0</v>
      </c>
      <c r="D591" s="16" t="n">
        <v>0</v>
      </c>
      <c r="E591" s="16" t="n">
        <v>0</v>
      </c>
      <c r="F591" s="16"/>
      <c r="G591" s="16" t="n">
        <v>0</v>
      </c>
      <c r="H591" s="16" t="n">
        <v>0</v>
      </c>
      <c r="I591" s="16" t="n">
        <v>0</v>
      </c>
      <c r="J591" s="16"/>
      <c r="K591" s="16" t="n">
        <v>0</v>
      </c>
      <c r="L591" s="16" t="n">
        <v>0</v>
      </c>
      <c r="M591" s="16" t="n">
        <v>0</v>
      </c>
      <c r="N591" s="16" t="n">
        <v>0</v>
      </c>
    </row>
    <row r="592">
      <c r="B592" t="s">
        <v>249</v>
      </c>
      <c r="C592" s="16" t="n">
        <v>0.169700237548915</v>
      </c>
      <c r="D592" s="16" t="n">
        <v>0.173234285146049</v>
      </c>
      <c r="E592" s="16" t="n">
        <v>0.165976426786294</v>
      </c>
      <c r="F592" s="16"/>
      <c r="G592" s="16" t="n">
        <v>0.148027495892303</v>
      </c>
      <c r="H592" s="16" t="n">
        <v>0.155990378031515</v>
      </c>
      <c r="I592" s="16" t="n">
        <v>0.191014607635918</v>
      </c>
      <c r="J592" s="16"/>
      <c r="K592" s="16" t="n">
        <v>0.175868394702078</v>
      </c>
      <c r="L592" s="16" t="n">
        <v>0.149449102517017</v>
      </c>
      <c r="M592" s="16" t="n">
        <v>0.15144268244774</v>
      </c>
      <c r="N592" s="16" t="n">
        <v>0.184051755709431</v>
      </c>
    </row>
    <row r="593">
      <c r="B593" t="s">
        <v>250</v>
      </c>
      <c r="C593" s="16" t="n">
        <v>0.0978340766410047</v>
      </c>
      <c r="D593" s="16" t="n">
        <v>0.11082015311403</v>
      </c>
      <c r="E593" s="16" t="n">
        <v>0.082974148695872</v>
      </c>
      <c r="F593" s="16"/>
      <c r="G593" s="16" t="n">
        <v>0.127134894230604</v>
      </c>
      <c r="H593" s="16" t="n">
        <v>0.109381128513025</v>
      </c>
      <c r="I593" s="16" t="n">
        <v>0.0755190259137125</v>
      </c>
      <c r="J593" s="16"/>
      <c r="K593" s="16" t="n">
        <v>0.0995933059583816</v>
      </c>
      <c r="L593" s="16" t="n">
        <v>0.103591584587664</v>
      </c>
      <c r="M593" s="16" t="n">
        <v>0.0579227441795281</v>
      </c>
      <c r="N593" s="16" t="n">
        <v>0.104415008004073</v>
      </c>
    </row>
    <row r="594">
      <c r="C594" s="16"/>
      <c r="D594" s="16"/>
      <c r="E594" s="16"/>
      <c r="F594" s="16"/>
      <c r="G594" s="16"/>
      <c r="H594" s="16"/>
      <c r="I594" s="16"/>
      <c r="J594" s="16"/>
      <c r="K594" s="16"/>
      <c r="L594" s="16"/>
      <c r="M594" s="16"/>
      <c r="N594" s="16"/>
    </row>
    <row r="595">
      <c r="B595" s="7" t="s">
        <v>255</v>
      </c>
      <c r="C595" s="16"/>
      <c r="D595" s="16"/>
      <c r="E595" s="16"/>
      <c r="F595" s="16"/>
      <c r="G595" s="16"/>
      <c r="H595" s="16"/>
      <c r="I595" s="16"/>
      <c r="J595" s="16"/>
      <c r="K595" s="16"/>
      <c r="L595" s="16"/>
      <c r="M595" s="16"/>
      <c r="N595" s="16"/>
    </row>
    <row r="596">
      <c r="B596" s="26" t="s">
        <v>44</v>
      </c>
      <c r="C596" s="16"/>
      <c r="D596" s="16"/>
      <c r="E596" s="16"/>
      <c r="F596" s="16"/>
      <c r="G596" s="16"/>
      <c r="H596" s="16"/>
      <c r="I596" s="16"/>
      <c r="J596" s="16"/>
      <c r="K596" s="16"/>
      <c r="L596" s="16"/>
      <c r="M596" s="16"/>
      <c r="N596" s="16"/>
    </row>
    <row r="597">
      <c r="B597" t="s">
        <v>252</v>
      </c>
      <c r="C597" s="16" t="n">
        <v>0.168925888687103</v>
      </c>
      <c r="D597" s="16" t="n">
        <v>0.168718734249143</v>
      </c>
      <c r="E597" s="16" t="n">
        <v>0.171746993094549</v>
      </c>
      <c r="F597" s="16"/>
      <c r="G597" s="16" t="n">
        <v>0.130923360265819</v>
      </c>
      <c r="H597" s="16" t="n">
        <v>0.162990876148358</v>
      </c>
      <c r="I597" s="16" t="n">
        <v>0.189456781376711</v>
      </c>
      <c r="J597" s="16"/>
      <c r="K597" s="16" t="n">
        <v>0.174318055403892</v>
      </c>
      <c r="L597" s="16" t="n">
        <v>0.137137702679147</v>
      </c>
      <c r="M597" s="16" t="n">
        <v>0.194043751498059</v>
      </c>
      <c r="N597" s="16" t="n">
        <v>0.153935554908654</v>
      </c>
    </row>
    <row r="598">
      <c r="B598" t="s">
        <v>253</v>
      </c>
      <c r="C598" s="16" t="n">
        <v>0.440559247924991</v>
      </c>
      <c r="D598" s="16" t="n">
        <v>0.445857436657606</v>
      </c>
      <c r="E598" s="16" t="n">
        <v>0.436170152079924</v>
      </c>
      <c r="F598" s="16"/>
      <c r="G598" s="16" t="n">
        <v>0.49000597371248</v>
      </c>
      <c r="H598" s="16" t="n">
        <v>0.434766183825086</v>
      </c>
      <c r="I598" s="16" t="n">
        <v>0.426419199658757</v>
      </c>
      <c r="J598" s="16"/>
      <c r="K598" s="16" t="n">
        <v>0.428817676299854</v>
      </c>
      <c r="L598" s="16" t="n">
        <v>0.493269185694938</v>
      </c>
      <c r="M598" s="16" t="n">
        <v>0.367614958283275</v>
      </c>
      <c r="N598" s="16" t="n">
        <v>0.528929670523203</v>
      </c>
    </row>
    <row r="599">
      <c r="B599" t="s">
        <v>254</v>
      </c>
      <c r="C599" s="16" t="n">
        <v>0.281038775827241</v>
      </c>
      <c r="D599" s="16" t="n">
        <v>0.258880513331137</v>
      </c>
      <c r="E599" s="16" t="n">
        <v>0.299254626854278</v>
      </c>
      <c r="F599" s="16"/>
      <c r="G599" s="16" t="n">
        <v>0.233786562983337</v>
      </c>
      <c r="H599" s="16" t="n">
        <v>0.28663408633767</v>
      </c>
      <c r="I599" s="16" t="n">
        <v>0.294496054734067</v>
      </c>
      <c r="J599" s="16"/>
      <c r="K599" s="16" t="n">
        <v>0.279645100232856</v>
      </c>
      <c r="L599" s="16" t="n">
        <v>0.270178185006405</v>
      </c>
      <c r="M599" s="16" t="n">
        <v>0.33266264390571</v>
      </c>
      <c r="N599" s="16" t="n">
        <v>0.249511093890364</v>
      </c>
    </row>
    <row r="600">
      <c r="B600" t="s">
        <v>76</v>
      </c>
      <c r="C600" s="16" t="n">
        <v>0.0298318897639109</v>
      </c>
      <c r="D600" s="16" t="n">
        <v>0.0381746505886675</v>
      </c>
      <c r="E600" s="16" t="n">
        <v>0.0222684646098515</v>
      </c>
      <c r="F600" s="16"/>
      <c r="G600" s="16" t="n">
        <v>0.0326029388434843</v>
      </c>
      <c r="H600" s="16" t="n">
        <v>0.0244640685979571</v>
      </c>
      <c r="I600" s="16" t="n">
        <v>0.0337312165397205</v>
      </c>
      <c r="J600" s="16"/>
      <c r="K600" s="16" t="n">
        <v>0.0327392436777856</v>
      </c>
      <c r="L600" s="16" t="n">
        <v>0.0288871769272915</v>
      </c>
      <c r="M600" s="16" t="n">
        <v>0.0204941893770522</v>
      </c>
      <c r="N600" s="16" t="n">
        <v>0.0247579804610842</v>
      </c>
    </row>
    <row r="601">
      <c r="B601" t="s">
        <v>250</v>
      </c>
      <c r="C601" s="16" t="n">
        <v>0.0796441977967553</v>
      </c>
      <c r="D601" s="16" t="n">
        <v>0.088368665173447</v>
      </c>
      <c r="E601" s="16" t="n">
        <v>0.0705597633613972</v>
      </c>
      <c r="F601" s="16"/>
      <c r="G601" s="16" t="n">
        <v>0.112681164194879</v>
      </c>
      <c r="H601" s="16" t="n">
        <v>0.0911447850909284</v>
      </c>
      <c r="I601" s="16" t="n">
        <v>0.0558967476907444</v>
      </c>
      <c r="J601" s="16"/>
      <c r="K601" s="16" t="n">
        <v>0.0844799243856124</v>
      </c>
      <c r="L601" s="16" t="n">
        <v>0.0705277496922179</v>
      </c>
      <c r="M601" s="16" t="n">
        <v>0.085184456935904</v>
      </c>
      <c r="N601" s="16" t="n">
        <v>0.0428657002166946</v>
      </c>
    </row>
    <row r="602">
      <c r="C602" s="16"/>
      <c r="D602" s="16"/>
      <c r="E602" s="16"/>
      <c r="F602" s="16"/>
      <c r="G602" s="16"/>
      <c r="H602" s="16"/>
      <c r="I602" s="16"/>
      <c r="J602" s="16"/>
      <c r="K602" s="16"/>
      <c r="L602" s="16"/>
      <c r="M602" s="16"/>
      <c r="N602" s="16"/>
    </row>
    <row r="603">
      <c r="B603" s="7" t="s">
        <v>255</v>
      </c>
      <c r="C603" s="16"/>
      <c r="D603" s="16"/>
      <c r="E603" s="16"/>
      <c r="F603" s="16"/>
      <c r="G603" s="16"/>
      <c r="H603" s="16"/>
      <c r="I603" s="16"/>
      <c r="J603" s="16"/>
      <c r="K603" s="16"/>
      <c r="L603" s="16"/>
      <c r="M603" s="16"/>
      <c r="N603" s="16"/>
    </row>
    <row r="604">
      <c r="B604" s="26" t="s">
        <v>44</v>
      </c>
      <c r="C604" s="16"/>
      <c r="D604" s="16"/>
      <c r="E604" s="16"/>
      <c r="F604" s="16"/>
      <c r="G604" s="16"/>
      <c r="H604" s="16"/>
      <c r="I604" s="16"/>
      <c r="J604" s="16"/>
      <c r="K604" s="16"/>
      <c r="L604" s="16"/>
      <c r="M604" s="16"/>
      <c r="N604" s="16"/>
    </row>
    <row r="605">
      <c r="B605" t="s">
        <v>256</v>
      </c>
      <c r="C605" s="16" t="n">
        <v>0.700314755109841</v>
      </c>
      <c r="D605" s="16" t="n">
        <v>0.724097393450109</v>
      </c>
      <c r="E605" s="16" t="n">
        <v>0.679683408703769</v>
      </c>
      <c r="F605" s="16"/>
      <c r="G605" s="16" t="n">
        <v>0.650901905541349</v>
      </c>
      <c r="H605" s="16" t="n">
        <v>0.692292479584466</v>
      </c>
      <c r="I605" s="16" t="n">
        <v>0.72729407592748</v>
      </c>
      <c r="J605" s="16"/>
      <c r="K605" s="16" t="n">
        <v>0.690638620032333</v>
      </c>
      <c r="L605" s="16" t="n">
        <v>0.748725723907966</v>
      </c>
      <c r="M605" s="16" t="n">
        <v>0.754700411333922</v>
      </c>
      <c r="N605" s="16" t="n">
        <v>0.646990381946343</v>
      </c>
    </row>
    <row r="606">
      <c r="B606" t="s">
        <v>257</v>
      </c>
      <c r="C606" s="16" t="n">
        <v>0.0893472453102859</v>
      </c>
      <c r="D606" s="16" t="n">
        <v>0.0774227852824305</v>
      </c>
      <c r="E606" s="16" t="n">
        <v>0.0972407039104174</v>
      </c>
      <c r="F606" s="16"/>
      <c r="G606" s="16" t="n">
        <v>0.101492198558627</v>
      </c>
      <c r="H606" s="16" t="n">
        <v>0.0986847663199301</v>
      </c>
      <c r="I606" s="16" t="n">
        <v>0.0758636255600318</v>
      </c>
      <c r="J606" s="16"/>
      <c r="K606" s="16" t="n">
        <v>0.090559515495574</v>
      </c>
      <c r="L606" s="16" t="n">
        <v>0.0669886550861177</v>
      </c>
      <c r="M606" s="16" t="n">
        <v>0.062923982262472</v>
      </c>
      <c r="N606" s="16" t="n">
        <v>0.138142338205423</v>
      </c>
    </row>
    <row r="607">
      <c r="B607" t="s">
        <v>258</v>
      </c>
      <c r="C607" s="16" t="n">
        <v>0</v>
      </c>
      <c r="D607" s="16" t="n">
        <v>0</v>
      </c>
      <c r="E607" s="16" t="n">
        <v>0</v>
      </c>
      <c r="F607" s="16"/>
      <c r="G607" s="16" t="n">
        <v>0</v>
      </c>
      <c r="H607" s="16" t="n">
        <v>0</v>
      </c>
      <c r="I607" s="16" t="n">
        <v>0</v>
      </c>
      <c r="J607" s="16"/>
      <c r="K607" s="16" t="n">
        <v>0</v>
      </c>
      <c r="L607" s="16" t="n">
        <v>0</v>
      </c>
      <c r="M607" s="16" t="n">
        <v>0</v>
      </c>
      <c r="N607" s="16" t="n">
        <v>0</v>
      </c>
    </row>
    <row r="608">
      <c r="B608" t="s">
        <v>259</v>
      </c>
      <c r="C608" s="16" t="n">
        <v>0</v>
      </c>
      <c r="D608" s="16" t="n">
        <v>0</v>
      </c>
      <c r="E608" s="16" t="n">
        <v>0</v>
      </c>
      <c r="F608" s="16"/>
      <c r="G608" s="16" t="n">
        <v>0</v>
      </c>
      <c r="H608" s="16" t="n">
        <v>0</v>
      </c>
      <c r="I608" s="16" t="n">
        <v>0</v>
      </c>
      <c r="J608" s="16"/>
      <c r="K608" s="16" t="n">
        <v>0</v>
      </c>
      <c r="L608" s="16" t="n">
        <v>0</v>
      </c>
      <c r="M608" s="16" t="n">
        <v>0</v>
      </c>
      <c r="N608" s="16" t="n">
        <v>0</v>
      </c>
    </row>
    <row r="609">
      <c r="B609" t="s">
        <v>260</v>
      </c>
      <c r="C609" s="16" t="n">
        <v>0</v>
      </c>
      <c r="D609" s="16" t="n">
        <v>0</v>
      </c>
      <c r="E609" s="16" t="n">
        <v>0</v>
      </c>
      <c r="F609" s="16"/>
      <c r="G609" s="16" t="n">
        <v>0</v>
      </c>
      <c r="H609" s="16" t="n">
        <v>0</v>
      </c>
      <c r="I609" s="16" t="n">
        <v>0</v>
      </c>
      <c r="J609" s="16"/>
      <c r="K609" s="16" t="n">
        <v>0</v>
      </c>
      <c r="L609" s="16" t="n">
        <v>0</v>
      </c>
      <c r="M609" s="16" t="n">
        <v>0</v>
      </c>
      <c r="N609" s="16" t="n">
        <v>0</v>
      </c>
    </row>
    <row r="610">
      <c r="B610" t="s">
        <v>261</v>
      </c>
      <c r="C610" s="16" t="n">
        <v>0</v>
      </c>
      <c r="D610" s="16" t="n">
        <v>0</v>
      </c>
      <c r="E610" s="16" t="n">
        <v>0</v>
      </c>
      <c r="F610" s="16"/>
      <c r="G610" s="16" t="n">
        <v>0</v>
      </c>
      <c r="H610" s="16" t="n">
        <v>0</v>
      </c>
      <c r="I610" s="16" t="n">
        <v>0</v>
      </c>
      <c r="J610" s="16"/>
      <c r="K610" s="16" t="n">
        <v>0</v>
      </c>
      <c r="L610" s="16" t="n">
        <v>0</v>
      </c>
      <c r="M610" s="16" t="n">
        <v>0</v>
      </c>
      <c r="N610" s="16" t="n">
        <v>0</v>
      </c>
    </row>
    <row r="611">
      <c r="B611" t="s">
        <v>262</v>
      </c>
      <c r="C611" s="16" t="n">
        <v>0</v>
      </c>
      <c r="D611" s="16" t="n">
        <v>0</v>
      </c>
      <c r="E611" s="16" t="n">
        <v>0</v>
      </c>
      <c r="F611" s="16"/>
      <c r="G611" s="16" t="n">
        <v>0</v>
      </c>
      <c r="H611" s="16" t="n">
        <v>0</v>
      </c>
      <c r="I611" s="16" t="n">
        <v>0</v>
      </c>
      <c r="J611" s="16"/>
      <c r="K611" s="16" t="n">
        <v>0</v>
      </c>
      <c r="L611" s="16" t="n">
        <v>0</v>
      </c>
      <c r="M611" s="16" t="n">
        <v>0</v>
      </c>
      <c r="N611" s="16" t="n">
        <v>0</v>
      </c>
    </row>
    <row r="612">
      <c r="B612" t="s">
        <v>263</v>
      </c>
      <c r="C612" s="16" t="n">
        <v>0</v>
      </c>
      <c r="D612" s="16" t="n">
        <v>0</v>
      </c>
      <c r="E612" s="16" t="n">
        <v>0</v>
      </c>
      <c r="F612" s="16"/>
      <c r="G612" s="16" t="n">
        <v>0</v>
      </c>
      <c r="H612" s="16" t="n">
        <v>0</v>
      </c>
      <c r="I612" s="16" t="n">
        <v>0</v>
      </c>
      <c r="J612" s="16"/>
      <c r="K612" s="16" t="n">
        <v>0</v>
      </c>
      <c r="L612" s="16" t="n">
        <v>0</v>
      </c>
      <c r="M612" s="16" t="n">
        <v>0</v>
      </c>
      <c r="N612" s="16" t="n">
        <v>0</v>
      </c>
    </row>
    <row r="613">
      <c r="B613" t="s">
        <v>264</v>
      </c>
      <c r="C613" s="16" t="n">
        <v>0</v>
      </c>
      <c r="D613" s="16" t="n">
        <v>0</v>
      </c>
      <c r="E613" s="16" t="n">
        <v>0</v>
      </c>
      <c r="F613" s="16"/>
      <c r="G613" s="16" t="n">
        <v>0</v>
      </c>
      <c r="H613" s="16" t="n">
        <v>0</v>
      </c>
      <c r="I613" s="16" t="n">
        <v>0</v>
      </c>
      <c r="J613" s="16"/>
      <c r="K613" s="16" t="n">
        <v>0</v>
      </c>
      <c r="L613" s="16" t="n">
        <v>0</v>
      </c>
      <c r="M613" s="16" t="n">
        <v>0</v>
      </c>
      <c r="N613" s="16" t="n">
        <v>0</v>
      </c>
    </row>
    <row r="614">
      <c r="B614" t="s">
        <v>265</v>
      </c>
      <c r="C614" s="16" t="n">
        <v>0</v>
      </c>
      <c r="D614" s="16" t="n">
        <v>0</v>
      </c>
      <c r="E614" s="16" t="n">
        <v>0</v>
      </c>
      <c r="F614" s="16"/>
      <c r="G614" s="16" t="n">
        <v>0</v>
      </c>
      <c r="H614" s="16" t="n">
        <v>0</v>
      </c>
      <c r="I614" s="16" t="n">
        <v>0</v>
      </c>
      <c r="J614" s="16"/>
      <c r="K614" s="16" t="n">
        <v>0</v>
      </c>
      <c r="L614" s="16" t="n">
        <v>0</v>
      </c>
      <c r="M614" s="16" t="n">
        <v>0</v>
      </c>
      <c r="N614" s="16" t="n">
        <v>0</v>
      </c>
    </row>
    <row r="615">
      <c r="B615" t="s">
        <v>266</v>
      </c>
      <c r="C615" s="16" t="n">
        <v>0</v>
      </c>
      <c r="D615" s="16" t="n">
        <v>0</v>
      </c>
      <c r="E615" s="16" t="n">
        <v>0</v>
      </c>
      <c r="F615" s="16"/>
      <c r="G615" s="16" t="n">
        <v>0</v>
      </c>
      <c r="H615" s="16" t="n">
        <v>0</v>
      </c>
      <c r="I615" s="16" t="n">
        <v>0</v>
      </c>
      <c r="J615" s="16"/>
      <c r="K615" s="16" t="n">
        <v>0</v>
      </c>
      <c r="L615" s="16" t="n">
        <v>0</v>
      </c>
      <c r="M615" s="16" t="n">
        <v>0</v>
      </c>
      <c r="N615" s="16" t="n">
        <v>0</v>
      </c>
    </row>
    <row r="616">
      <c r="B616" t="s">
        <v>267</v>
      </c>
      <c r="C616" s="16" t="n">
        <v>0</v>
      </c>
      <c r="D616" s="16" t="n">
        <v>0</v>
      </c>
      <c r="E616" s="16" t="n">
        <v>0</v>
      </c>
      <c r="F616" s="16"/>
      <c r="G616" s="16" t="n">
        <v>0</v>
      </c>
      <c r="H616" s="16" t="n">
        <v>0</v>
      </c>
      <c r="I616" s="16" t="n">
        <v>0</v>
      </c>
      <c r="J616" s="16"/>
      <c r="K616" s="16" t="n">
        <v>0</v>
      </c>
      <c r="L616" s="16" t="n">
        <v>0</v>
      </c>
      <c r="M616" s="16" t="n">
        <v>0</v>
      </c>
      <c r="N616" s="16" t="n">
        <v>0</v>
      </c>
    </row>
    <row r="617">
      <c r="B617" t="s">
        <v>268</v>
      </c>
      <c r="C617" s="16" t="n">
        <v>0</v>
      </c>
      <c r="D617" s="16" t="n">
        <v>0</v>
      </c>
      <c r="E617" s="16" t="n">
        <v>0</v>
      </c>
      <c r="F617" s="16"/>
      <c r="G617" s="16" t="n">
        <v>0</v>
      </c>
      <c r="H617" s="16" t="n">
        <v>0</v>
      </c>
      <c r="I617" s="16" t="n">
        <v>0</v>
      </c>
      <c r="J617" s="16"/>
      <c r="K617" s="16" t="n">
        <v>0</v>
      </c>
      <c r="L617" s="16" t="n">
        <v>0</v>
      </c>
      <c r="M617" s="16" t="n">
        <v>0</v>
      </c>
      <c r="N617" s="16" t="n">
        <v>0</v>
      </c>
    </row>
    <row r="618">
      <c r="B618" t="s">
        <v>269</v>
      </c>
      <c r="C618" s="16" t="n">
        <v>0</v>
      </c>
      <c r="D618" s="16" t="n">
        <v>0</v>
      </c>
      <c r="E618" s="16" t="n">
        <v>0</v>
      </c>
      <c r="F618" s="16"/>
      <c r="G618" s="16" t="n">
        <v>0</v>
      </c>
      <c r="H618" s="16" t="n">
        <v>0</v>
      </c>
      <c r="I618" s="16" t="n">
        <v>0</v>
      </c>
      <c r="J618" s="16"/>
      <c r="K618" s="16" t="n">
        <v>0</v>
      </c>
      <c r="L618" s="16" t="n">
        <v>0</v>
      </c>
      <c r="M618" s="16" t="n">
        <v>0</v>
      </c>
      <c r="N618" s="16" t="n">
        <v>0</v>
      </c>
    </row>
    <row r="619">
      <c r="B619" t="s">
        <v>270</v>
      </c>
      <c r="C619" s="16" t="n">
        <v>0</v>
      </c>
      <c r="D619" s="16" t="n">
        <v>0</v>
      </c>
      <c r="E619" s="16" t="n">
        <v>0</v>
      </c>
      <c r="F619" s="16"/>
      <c r="G619" s="16" t="n">
        <v>0</v>
      </c>
      <c r="H619" s="16" t="n">
        <v>0</v>
      </c>
      <c r="I619" s="16" t="n">
        <v>0</v>
      </c>
      <c r="J619" s="16"/>
      <c r="K619" s="16" t="n">
        <v>0</v>
      </c>
      <c r="L619" s="16" t="n">
        <v>0</v>
      </c>
      <c r="M619" s="16" t="n">
        <v>0</v>
      </c>
      <c r="N619" s="16" t="n">
        <v>0</v>
      </c>
    </row>
    <row r="620">
      <c r="B620" t="s">
        <v>271</v>
      </c>
      <c r="C620" s="16" t="n">
        <v>0</v>
      </c>
      <c r="D620" s="16" t="n">
        <v>0</v>
      </c>
      <c r="E620" s="16" t="n">
        <v>0</v>
      </c>
      <c r="F620" s="16"/>
      <c r="G620" s="16" t="n">
        <v>0</v>
      </c>
      <c r="H620" s="16" t="n">
        <v>0</v>
      </c>
      <c r="I620" s="16" t="n">
        <v>0</v>
      </c>
      <c r="J620" s="16"/>
      <c r="K620" s="16" t="n">
        <v>0</v>
      </c>
      <c r="L620" s="16" t="n">
        <v>0</v>
      </c>
      <c r="M620" s="16" t="n">
        <v>0</v>
      </c>
      <c r="N620" s="16" t="n">
        <v>0</v>
      </c>
    </row>
    <row r="621">
      <c r="B621" t="s">
        <v>272</v>
      </c>
      <c r="C621" s="16" t="n">
        <v>0</v>
      </c>
      <c r="D621" s="16" t="n">
        <v>0</v>
      </c>
      <c r="E621" s="16" t="n">
        <v>0</v>
      </c>
      <c r="F621" s="16"/>
      <c r="G621" s="16" t="n">
        <v>0</v>
      </c>
      <c r="H621" s="16" t="n">
        <v>0</v>
      </c>
      <c r="I621" s="16" t="n">
        <v>0</v>
      </c>
      <c r="J621" s="16"/>
      <c r="K621" s="16" t="n">
        <v>0</v>
      </c>
      <c r="L621" s="16" t="n">
        <v>0</v>
      </c>
      <c r="M621" s="16" t="n">
        <v>0</v>
      </c>
      <c r="N621" s="16" t="n">
        <v>0</v>
      </c>
    </row>
    <row r="622">
      <c r="B622" t="s">
        <v>273</v>
      </c>
      <c r="C622" s="16" t="n">
        <v>0</v>
      </c>
      <c r="D622" s="16" t="n">
        <v>0</v>
      </c>
      <c r="E622" s="16" t="n">
        <v>0</v>
      </c>
      <c r="F622" s="16"/>
      <c r="G622" s="16" t="n">
        <v>0</v>
      </c>
      <c r="H622" s="16" t="n">
        <v>0</v>
      </c>
      <c r="I622" s="16" t="n">
        <v>0</v>
      </c>
      <c r="J622" s="16"/>
      <c r="K622" s="16" t="n">
        <v>0</v>
      </c>
      <c r="L622" s="16" t="n">
        <v>0</v>
      </c>
      <c r="M622" s="16" t="n">
        <v>0</v>
      </c>
      <c r="N622" s="16" t="n">
        <v>0</v>
      </c>
    </row>
    <row r="623">
      <c r="B623" t="s">
        <v>274</v>
      </c>
      <c r="C623" s="16" t="n">
        <v>0</v>
      </c>
      <c r="D623" s="16" t="n">
        <v>0</v>
      </c>
      <c r="E623" s="16" t="n">
        <v>0</v>
      </c>
      <c r="F623" s="16"/>
      <c r="G623" s="16" t="n">
        <v>0</v>
      </c>
      <c r="H623" s="16" t="n">
        <v>0</v>
      </c>
      <c r="I623" s="16" t="n">
        <v>0</v>
      </c>
      <c r="J623" s="16"/>
      <c r="K623" s="16" t="n">
        <v>0</v>
      </c>
      <c r="L623" s="16" t="n">
        <v>0</v>
      </c>
      <c r="M623" s="16" t="n">
        <v>0</v>
      </c>
      <c r="N623" s="16" t="n">
        <v>0</v>
      </c>
    </row>
    <row r="624">
      <c r="B624" t="s">
        <v>275</v>
      </c>
      <c r="C624" s="16" t="n">
        <v>0</v>
      </c>
      <c r="D624" s="16" t="n">
        <v>0</v>
      </c>
      <c r="E624" s="16" t="n">
        <v>0</v>
      </c>
      <c r="F624" s="16"/>
      <c r="G624" s="16" t="n">
        <v>0</v>
      </c>
      <c r="H624" s="16" t="n">
        <v>0</v>
      </c>
      <c r="I624" s="16" t="n">
        <v>0</v>
      </c>
      <c r="J624" s="16"/>
      <c r="K624" s="16" t="n">
        <v>0</v>
      </c>
      <c r="L624" s="16" t="n">
        <v>0</v>
      </c>
      <c r="M624" s="16" t="n">
        <v>0</v>
      </c>
      <c r="N624" s="16" t="n">
        <v>0</v>
      </c>
    </row>
    <row r="625">
      <c r="B625" t="s">
        <v>249</v>
      </c>
      <c r="C625" s="16" t="n">
        <v>0.115002198448466</v>
      </c>
      <c r="D625" s="16" t="n">
        <v>0.099567116504659</v>
      </c>
      <c r="E625" s="16" t="n">
        <v>0.128850467545915</v>
      </c>
      <c r="F625" s="16"/>
      <c r="G625" s="16" t="n">
        <v>0.132771754595587</v>
      </c>
      <c r="H625" s="16" t="n">
        <v>0.10708103489638</v>
      </c>
      <c r="I625" s="16" t="n">
        <v>0.115353146611741</v>
      </c>
      <c r="J625" s="16"/>
      <c r="K625" s="16" t="n">
        <v>0.113275740729391</v>
      </c>
      <c r="L625" s="16" t="n">
        <v>0.106037488831781</v>
      </c>
      <c r="M625" s="16" t="n">
        <v>0.11999736120306</v>
      </c>
      <c r="N625" s="16" t="n">
        <v>0.123034037891925</v>
      </c>
    </row>
    <row r="626">
      <c r="B626" t="s">
        <v>250</v>
      </c>
      <c r="C626" s="16" t="n">
        <v>0.0953358011314072</v>
      </c>
      <c r="D626" s="16" t="n">
        <v>0.0989127047628015</v>
      </c>
      <c r="E626" s="16" t="n">
        <v>0.094225419839898</v>
      </c>
      <c r="F626" s="16"/>
      <c r="G626" s="16" t="n">
        <v>0.114834141304437</v>
      </c>
      <c r="H626" s="16" t="n">
        <v>0.101941719199223</v>
      </c>
      <c r="I626" s="16" t="n">
        <v>0.0814891519007469</v>
      </c>
      <c r="J626" s="16"/>
      <c r="K626" s="16" t="n">
        <v>0.105526123742702</v>
      </c>
      <c r="L626" s="16" t="n">
        <v>0.0782481321741356</v>
      </c>
      <c r="M626" s="16" t="n">
        <v>0.0623782452005456</v>
      </c>
      <c r="N626" s="16" t="n">
        <v>0.0918332419563089</v>
      </c>
    </row>
    <row r="627">
      <c r="C627" s="16"/>
      <c r="D627" s="16"/>
      <c r="E627" s="16"/>
      <c r="F627" s="16"/>
      <c r="G627" s="16"/>
      <c r="H627" s="16"/>
      <c r="I627" s="16"/>
      <c r="J627" s="16"/>
      <c r="K627" s="16"/>
      <c r="L627" s="16"/>
      <c r="M627" s="16"/>
      <c r="N627" s="16"/>
    </row>
    <row r="628">
      <c r="B628" s="7" t="s">
        <v>255</v>
      </c>
      <c r="C628" s="16"/>
      <c r="D628" s="16"/>
      <c r="E628" s="16"/>
      <c r="F628" s="16"/>
      <c r="G628" s="16"/>
      <c r="H628" s="16"/>
      <c r="I628" s="16"/>
      <c r="J628" s="16"/>
      <c r="K628" s="16"/>
      <c r="L628" s="16"/>
      <c r="M628" s="16"/>
      <c r="N628" s="16"/>
    </row>
    <row r="629">
      <c r="B629" s="26" t="s">
        <v>44</v>
      </c>
      <c r="C629" s="16"/>
      <c r="D629" s="16"/>
      <c r="E629" s="16"/>
      <c r="F629" s="16"/>
      <c r="G629" s="16"/>
      <c r="H629" s="16"/>
      <c r="I629" s="16"/>
      <c r="J629" s="16"/>
      <c r="K629" s="16"/>
      <c r="L629" s="16"/>
      <c r="M629" s="16"/>
      <c r="N629" s="16"/>
    </row>
    <row r="630">
      <c r="B630" t="s">
        <v>256</v>
      </c>
      <c r="C630" s="16" t="n">
        <v>0</v>
      </c>
      <c r="D630" s="16" t="n">
        <v>0</v>
      </c>
      <c r="E630" s="16" t="n">
        <v>0</v>
      </c>
      <c r="F630" s="16"/>
      <c r="G630" s="16" t="n">
        <v>0</v>
      </c>
      <c r="H630" s="16" t="n">
        <v>0</v>
      </c>
      <c r="I630" s="16" t="n">
        <v>0</v>
      </c>
      <c r="J630" s="16"/>
      <c r="K630" s="16" t="n">
        <v>0</v>
      </c>
      <c r="L630" s="16" t="n">
        <v>0</v>
      </c>
      <c r="M630" s="16" t="n">
        <v>0</v>
      </c>
      <c r="N630" s="16" t="n">
        <v>0</v>
      </c>
    </row>
    <row r="631">
      <c r="B631" t="s">
        <v>257</v>
      </c>
      <c r="C631" s="16" t="n">
        <v>0</v>
      </c>
      <c r="D631" s="16" t="n">
        <v>0</v>
      </c>
      <c r="E631" s="16" t="n">
        <v>0</v>
      </c>
      <c r="F631" s="16"/>
      <c r="G631" s="16" t="n">
        <v>0</v>
      </c>
      <c r="H631" s="16" t="n">
        <v>0</v>
      </c>
      <c r="I631" s="16" t="n">
        <v>0</v>
      </c>
      <c r="J631" s="16"/>
      <c r="K631" s="16" t="n">
        <v>0</v>
      </c>
      <c r="L631" s="16" t="n">
        <v>0</v>
      </c>
      <c r="M631" s="16" t="n">
        <v>0</v>
      </c>
      <c r="N631" s="16" t="n">
        <v>0</v>
      </c>
    </row>
    <row r="632">
      <c r="B632" t="s">
        <v>258</v>
      </c>
      <c r="C632" s="16" t="n">
        <v>0.323578795794236</v>
      </c>
      <c r="D632" s="16" t="n">
        <v>0.337300180405829</v>
      </c>
      <c r="E632" s="16" t="n">
        <v>0.311152528878174</v>
      </c>
      <c r="F632" s="16"/>
      <c r="G632" s="16" t="n">
        <v>0.348828269862696</v>
      </c>
      <c r="H632" s="16" t="n">
        <v>0.310658453655195</v>
      </c>
      <c r="I632" s="16" t="n">
        <v>0.325626305215019</v>
      </c>
      <c r="J632" s="16"/>
      <c r="K632" s="16" t="n">
        <v>0.303137279845624</v>
      </c>
      <c r="L632" s="16" t="n">
        <v>0.358413816819606</v>
      </c>
      <c r="M632" s="16" t="n">
        <v>0.419398970945736</v>
      </c>
      <c r="N632" s="16" t="n">
        <v>0.291876438128837</v>
      </c>
    </row>
    <row r="633">
      <c r="B633" t="s">
        <v>259</v>
      </c>
      <c r="C633" s="16" t="n">
        <v>0.513527367101443</v>
      </c>
      <c r="D633" s="16" t="n">
        <v>0.48776089108492</v>
      </c>
      <c r="E633" s="16" t="n">
        <v>0.538750765477909</v>
      </c>
      <c r="F633" s="16"/>
      <c r="G633" s="16" t="n">
        <v>0.493518212671275</v>
      </c>
      <c r="H633" s="16" t="n">
        <v>0.525803109862573</v>
      </c>
      <c r="I633" s="16" t="n">
        <v>0.510009827531168</v>
      </c>
      <c r="J633" s="16"/>
      <c r="K633" s="16" t="n">
        <v>0.533170261219338</v>
      </c>
      <c r="L633" s="16" t="n">
        <v>0.497183367777175</v>
      </c>
      <c r="M633" s="16" t="n">
        <v>0.414966837190927</v>
      </c>
      <c r="N633" s="16" t="n">
        <v>0.529727113146003</v>
      </c>
    </row>
    <row r="634">
      <c r="B634" t="s">
        <v>260</v>
      </c>
      <c r="C634" s="16" t="n">
        <v>0</v>
      </c>
      <c r="D634" s="16" t="n">
        <v>0</v>
      </c>
      <c r="E634" s="16" t="n">
        <v>0</v>
      </c>
      <c r="F634" s="16"/>
      <c r="G634" s="16" t="n">
        <v>0</v>
      </c>
      <c r="H634" s="16" t="n">
        <v>0</v>
      </c>
      <c r="I634" s="16" t="n">
        <v>0</v>
      </c>
      <c r="J634" s="16"/>
      <c r="K634" s="16" t="n">
        <v>0</v>
      </c>
      <c r="L634" s="16" t="n">
        <v>0</v>
      </c>
      <c r="M634" s="16" t="n">
        <v>0</v>
      </c>
      <c r="N634" s="16" t="n">
        <v>0</v>
      </c>
    </row>
    <row r="635">
      <c r="B635" t="s">
        <v>261</v>
      </c>
      <c r="C635" s="16" t="n">
        <v>0</v>
      </c>
      <c r="D635" s="16" t="n">
        <v>0</v>
      </c>
      <c r="E635" s="16" t="n">
        <v>0</v>
      </c>
      <c r="F635" s="16"/>
      <c r="G635" s="16" t="n">
        <v>0</v>
      </c>
      <c r="H635" s="16" t="n">
        <v>0</v>
      </c>
      <c r="I635" s="16" t="n">
        <v>0</v>
      </c>
      <c r="J635" s="16"/>
      <c r="K635" s="16" t="n">
        <v>0</v>
      </c>
      <c r="L635" s="16" t="n">
        <v>0</v>
      </c>
      <c r="M635" s="16" t="n">
        <v>0</v>
      </c>
      <c r="N635" s="16" t="n">
        <v>0</v>
      </c>
    </row>
    <row r="636">
      <c r="B636" t="s">
        <v>262</v>
      </c>
      <c r="C636" s="16" t="n">
        <v>0</v>
      </c>
      <c r="D636" s="16" t="n">
        <v>0</v>
      </c>
      <c r="E636" s="16" t="n">
        <v>0</v>
      </c>
      <c r="F636" s="16"/>
      <c r="G636" s="16" t="n">
        <v>0</v>
      </c>
      <c r="H636" s="16" t="n">
        <v>0</v>
      </c>
      <c r="I636" s="16" t="n">
        <v>0</v>
      </c>
      <c r="J636" s="16"/>
      <c r="K636" s="16" t="n">
        <v>0</v>
      </c>
      <c r="L636" s="16" t="n">
        <v>0</v>
      </c>
      <c r="M636" s="16" t="n">
        <v>0</v>
      </c>
      <c r="N636" s="16" t="n">
        <v>0</v>
      </c>
    </row>
    <row r="637">
      <c r="B637" t="s">
        <v>263</v>
      </c>
      <c r="C637" s="16" t="n">
        <v>0</v>
      </c>
      <c r="D637" s="16" t="n">
        <v>0</v>
      </c>
      <c r="E637" s="16" t="n">
        <v>0</v>
      </c>
      <c r="F637" s="16"/>
      <c r="G637" s="16" t="n">
        <v>0</v>
      </c>
      <c r="H637" s="16" t="n">
        <v>0</v>
      </c>
      <c r="I637" s="16" t="n">
        <v>0</v>
      </c>
      <c r="J637" s="16"/>
      <c r="K637" s="16" t="n">
        <v>0</v>
      </c>
      <c r="L637" s="16" t="n">
        <v>0</v>
      </c>
      <c r="M637" s="16" t="n">
        <v>0</v>
      </c>
      <c r="N637" s="16" t="n">
        <v>0</v>
      </c>
    </row>
    <row r="638">
      <c r="B638" t="s">
        <v>264</v>
      </c>
      <c r="C638" s="16" t="n">
        <v>0</v>
      </c>
      <c r="D638" s="16" t="n">
        <v>0</v>
      </c>
      <c r="E638" s="16" t="n">
        <v>0</v>
      </c>
      <c r="F638" s="16"/>
      <c r="G638" s="16" t="n">
        <v>0</v>
      </c>
      <c r="H638" s="16" t="n">
        <v>0</v>
      </c>
      <c r="I638" s="16" t="n">
        <v>0</v>
      </c>
      <c r="J638" s="16"/>
      <c r="K638" s="16" t="n">
        <v>0</v>
      </c>
      <c r="L638" s="16" t="n">
        <v>0</v>
      </c>
      <c r="M638" s="16" t="n">
        <v>0</v>
      </c>
      <c r="N638" s="16" t="n">
        <v>0</v>
      </c>
    </row>
    <row r="639">
      <c r="B639" t="s">
        <v>265</v>
      </c>
      <c r="C639" s="16" t="n">
        <v>0</v>
      </c>
      <c r="D639" s="16" t="n">
        <v>0</v>
      </c>
      <c r="E639" s="16" t="n">
        <v>0</v>
      </c>
      <c r="F639" s="16"/>
      <c r="G639" s="16" t="n">
        <v>0</v>
      </c>
      <c r="H639" s="16" t="n">
        <v>0</v>
      </c>
      <c r="I639" s="16" t="n">
        <v>0</v>
      </c>
      <c r="J639" s="16"/>
      <c r="K639" s="16" t="n">
        <v>0</v>
      </c>
      <c r="L639" s="16" t="n">
        <v>0</v>
      </c>
      <c r="M639" s="16" t="n">
        <v>0</v>
      </c>
      <c r="N639" s="16" t="n">
        <v>0</v>
      </c>
    </row>
    <row r="640">
      <c r="B640" t="s">
        <v>266</v>
      </c>
      <c r="C640" s="16" t="n">
        <v>0</v>
      </c>
      <c r="D640" s="16" t="n">
        <v>0</v>
      </c>
      <c r="E640" s="16" t="n">
        <v>0</v>
      </c>
      <c r="F640" s="16"/>
      <c r="G640" s="16" t="n">
        <v>0</v>
      </c>
      <c r="H640" s="16" t="n">
        <v>0</v>
      </c>
      <c r="I640" s="16" t="n">
        <v>0</v>
      </c>
      <c r="J640" s="16"/>
      <c r="K640" s="16" t="n">
        <v>0</v>
      </c>
      <c r="L640" s="16" t="n">
        <v>0</v>
      </c>
      <c r="M640" s="16" t="n">
        <v>0</v>
      </c>
      <c r="N640" s="16" t="n">
        <v>0</v>
      </c>
    </row>
    <row r="641">
      <c r="B641" t="s">
        <v>267</v>
      </c>
      <c r="C641" s="16" t="n">
        <v>0</v>
      </c>
      <c r="D641" s="16" t="n">
        <v>0</v>
      </c>
      <c r="E641" s="16" t="n">
        <v>0</v>
      </c>
      <c r="F641" s="16"/>
      <c r="G641" s="16" t="n">
        <v>0</v>
      </c>
      <c r="H641" s="16" t="n">
        <v>0</v>
      </c>
      <c r="I641" s="16" t="n">
        <v>0</v>
      </c>
      <c r="J641" s="16"/>
      <c r="K641" s="16" t="n">
        <v>0</v>
      </c>
      <c r="L641" s="16" t="n">
        <v>0</v>
      </c>
      <c r="M641" s="16" t="n">
        <v>0</v>
      </c>
      <c r="N641" s="16" t="n">
        <v>0</v>
      </c>
    </row>
    <row r="642">
      <c r="B642" t="s">
        <v>268</v>
      </c>
      <c r="C642" s="16" t="n">
        <v>0</v>
      </c>
      <c r="D642" s="16" t="n">
        <v>0</v>
      </c>
      <c r="E642" s="16" t="n">
        <v>0</v>
      </c>
      <c r="F642" s="16"/>
      <c r="G642" s="16" t="n">
        <v>0</v>
      </c>
      <c r="H642" s="16" t="n">
        <v>0</v>
      </c>
      <c r="I642" s="16" t="n">
        <v>0</v>
      </c>
      <c r="J642" s="16"/>
      <c r="K642" s="16" t="n">
        <v>0</v>
      </c>
      <c r="L642" s="16" t="n">
        <v>0</v>
      </c>
      <c r="M642" s="16" t="n">
        <v>0</v>
      </c>
      <c r="N642" s="16" t="n">
        <v>0</v>
      </c>
    </row>
    <row r="643">
      <c r="B643" t="s">
        <v>269</v>
      </c>
      <c r="C643" s="16" t="n">
        <v>0</v>
      </c>
      <c r="D643" s="16" t="n">
        <v>0</v>
      </c>
      <c r="E643" s="16" t="n">
        <v>0</v>
      </c>
      <c r="F643" s="16"/>
      <c r="G643" s="16" t="n">
        <v>0</v>
      </c>
      <c r="H643" s="16" t="n">
        <v>0</v>
      </c>
      <c r="I643" s="16" t="n">
        <v>0</v>
      </c>
      <c r="J643" s="16"/>
      <c r="K643" s="16" t="n">
        <v>0</v>
      </c>
      <c r="L643" s="16" t="n">
        <v>0</v>
      </c>
      <c r="M643" s="16" t="n">
        <v>0</v>
      </c>
      <c r="N643" s="16" t="n">
        <v>0</v>
      </c>
    </row>
    <row r="644">
      <c r="B644" t="s">
        <v>270</v>
      </c>
      <c r="C644" s="16" t="n">
        <v>0</v>
      </c>
      <c r="D644" s="16" t="n">
        <v>0</v>
      </c>
      <c r="E644" s="16" t="n">
        <v>0</v>
      </c>
      <c r="F644" s="16"/>
      <c r="G644" s="16" t="n">
        <v>0</v>
      </c>
      <c r="H644" s="16" t="n">
        <v>0</v>
      </c>
      <c r="I644" s="16" t="n">
        <v>0</v>
      </c>
      <c r="J644" s="16"/>
      <c r="K644" s="16" t="n">
        <v>0</v>
      </c>
      <c r="L644" s="16" t="n">
        <v>0</v>
      </c>
      <c r="M644" s="16" t="n">
        <v>0</v>
      </c>
      <c r="N644" s="16" t="n">
        <v>0</v>
      </c>
    </row>
    <row r="645">
      <c r="B645" t="s">
        <v>271</v>
      </c>
      <c r="C645" s="16" t="n">
        <v>0</v>
      </c>
      <c r="D645" s="16" t="n">
        <v>0</v>
      </c>
      <c r="E645" s="16" t="n">
        <v>0</v>
      </c>
      <c r="F645" s="16"/>
      <c r="G645" s="16" t="n">
        <v>0</v>
      </c>
      <c r="H645" s="16" t="n">
        <v>0</v>
      </c>
      <c r="I645" s="16" t="n">
        <v>0</v>
      </c>
      <c r="J645" s="16"/>
      <c r="K645" s="16" t="n">
        <v>0</v>
      </c>
      <c r="L645" s="16" t="n">
        <v>0</v>
      </c>
      <c r="M645" s="16" t="n">
        <v>0</v>
      </c>
      <c r="N645" s="16" t="n">
        <v>0</v>
      </c>
    </row>
    <row r="646">
      <c r="B646" t="s">
        <v>272</v>
      </c>
      <c r="C646" s="16" t="n">
        <v>0</v>
      </c>
      <c r="D646" s="16" t="n">
        <v>0</v>
      </c>
      <c r="E646" s="16" t="n">
        <v>0</v>
      </c>
      <c r="F646" s="16"/>
      <c r="G646" s="16" t="n">
        <v>0</v>
      </c>
      <c r="H646" s="16" t="n">
        <v>0</v>
      </c>
      <c r="I646" s="16" t="n">
        <v>0</v>
      </c>
      <c r="J646" s="16"/>
      <c r="K646" s="16" t="n">
        <v>0</v>
      </c>
      <c r="L646" s="16" t="n">
        <v>0</v>
      </c>
      <c r="M646" s="16" t="n">
        <v>0</v>
      </c>
      <c r="N646" s="16" t="n">
        <v>0</v>
      </c>
    </row>
    <row r="647">
      <c r="B647" t="s">
        <v>273</v>
      </c>
      <c r="C647" s="16" t="n">
        <v>0</v>
      </c>
      <c r="D647" s="16" t="n">
        <v>0</v>
      </c>
      <c r="E647" s="16" t="n">
        <v>0</v>
      </c>
      <c r="F647" s="16"/>
      <c r="G647" s="16" t="n">
        <v>0</v>
      </c>
      <c r="H647" s="16" t="n">
        <v>0</v>
      </c>
      <c r="I647" s="16" t="n">
        <v>0</v>
      </c>
      <c r="J647" s="16"/>
      <c r="K647" s="16" t="n">
        <v>0</v>
      </c>
      <c r="L647" s="16" t="n">
        <v>0</v>
      </c>
      <c r="M647" s="16" t="n">
        <v>0</v>
      </c>
      <c r="N647" s="16" t="n">
        <v>0</v>
      </c>
    </row>
    <row r="648">
      <c r="B648" t="s">
        <v>274</v>
      </c>
      <c r="C648" s="16" t="n">
        <v>0</v>
      </c>
      <c r="D648" s="16" t="n">
        <v>0</v>
      </c>
      <c r="E648" s="16" t="n">
        <v>0</v>
      </c>
      <c r="F648" s="16"/>
      <c r="G648" s="16" t="n">
        <v>0</v>
      </c>
      <c r="H648" s="16" t="n">
        <v>0</v>
      </c>
      <c r="I648" s="16" t="n">
        <v>0</v>
      </c>
      <c r="J648" s="16"/>
      <c r="K648" s="16" t="n">
        <v>0</v>
      </c>
      <c r="L648" s="16" t="n">
        <v>0</v>
      </c>
      <c r="M648" s="16" t="n">
        <v>0</v>
      </c>
      <c r="N648" s="16" t="n">
        <v>0</v>
      </c>
    </row>
    <row r="649">
      <c r="B649" t="s">
        <v>275</v>
      </c>
      <c r="C649" s="16" t="n">
        <v>0</v>
      </c>
      <c r="D649" s="16" t="n">
        <v>0</v>
      </c>
      <c r="E649" s="16" t="n">
        <v>0</v>
      </c>
      <c r="F649" s="16"/>
      <c r="G649" s="16" t="n">
        <v>0</v>
      </c>
      <c r="H649" s="16" t="n">
        <v>0</v>
      </c>
      <c r="I649" s="16" t="n">
        <v>0</v>
      </c>
      <c r="J649" s="16"/>
      <c r="K649" s="16" t="n">
        <v>0</v>
      </c>
      <c r="L649" s="16" t="n">
        <v>0</v>
      </c>
      <c r="M649" s="16" t="n">
        <v>0</v>
      </c>
      <c r="N649" s="16" t="n">
        <v>0</v>
      </c>
    </row>
    <row r="650">
      <c r="B650" t="s">
        <v>249</v>
      </c>
      <c r="C650" s="16" t="n">
        <v>0.0699990266636006</v>
      </c>
      <c r="D650" s="16" t="n">
        <v>0.0693059423762645</v>
      </c>
      <c r="E650" s="16" t="n">
        <v>0.0691938603287494</v>
      </c>
      <c r="F650" s="16"/>
      <c r="G650" s="16" t="n">
        <v>0.0698644009392493</v>
      </c>
      <c r="H650" s="16" t="n">
        <v>0.0669653696296727</v>
      </c>
      <c r="I650" s="16" t="n">
        <v>0.0728744625655705</v>
      </c>
      <c r="J650" s="16"/>
      <c r="K650" s="16" t="n">
        <v>0.0672049454738338</v>
      </c>
      <c r="L650" s="16" t="n">
        <v>0.0609646696715221</v>
      </c>
      <c r="M650" s="16" t="n">
        <v>0.0731763496459454</v>
      </c>
      <c r="N650" s="16" t="n">
        <v>0.0875594513936902</v>
      </c>
    </row>
    <row r="651">
      <c r="B651" t="s">
        <v>250</v>
      </c>
      <c r="C651" s="16" t="n">
        <v>0.0928948104407213</v>
      </c>
      <c r="D651" s="16" t="n">
        <v>0.105632986132987</v>
      </c>
      <c r="E651" s="16" t="n">
        <v>0.080902845315168</v>
      </c>
      <c r="F651" s="16"/>
      <c r="G651" s="16" t="n">
        <v>0.0877891165267798</v>
      </c>
      <c r="H651" s="16" t="n">
        <v>0.0965730668525595</v>
      </c>
      <c r="I651" s="16" t="n">
        <v>0.0914894046882429</v>
      </c>
      <c r="J651" s="16"/>
      <c r="K651" s="16" t="n">
        <v>0.0964875134612034</v>
      </c>
      <c r="L651" s="16" t="n">
        <v>0.0834381457316963</v>
      </c>
      <c r="M651" s="16" t="n">
        <v>0.0924578422173917</v>
      </c>
      <c r="N651" s="16" t="n">
        <v>0.0908369973314695</v>
      </c>
    </row>
    <row r="652">
      <c r="C652" s="16"/>
      <c r="D652" s="16"/>
      <c r="E652" s="16"/>
      <c r="F652" s="16"/>
      <c r="G652" s="16"/>
      <c r="H652" s="16"/>
      <c r="I652" s="16"/>
      <c r="J652" s="16"/>
      <c r="K652" s="16"/>
      <c r="L652" s="16"/>
      <c r="M652" s="16"/>
      <c r="N652" s="16"/>
    </row>
    <row r="653">
      <c r="B653" s="7" t="s">
        <v>255</v>
      </c>
      <c r="C653" s="16"/>
      <c r="D653" s="16"/>
      <c r="E653" s="16"/>
      <c r="F653" s="16"/>
      <c r="G653" s="16"/>
      <c r="H653" s="16"/>
      <c r="I653" s="16"/>
      <c r="J653" s="16"/>
      <c r="K653" s="16"/>
      <c r="L653" s="16"/>
      <c r="M653" s="16"/>
      <c r="N653" s="16"/>
    </row>
    <row r="654">
      <c r="B654" s="26" t="s">
        <v>44</v>
      </c>
      <c r="C654" s="16"/>
      <c r="D654" s="16"/>
      <c r="E654" s="16"/>
      <c r="F654" s="16"/>
      <c r="G654" s="16"/>
      <c r="H654" s="16"/>
      <c r="I654" s="16"/>
      <c r="J654" s="16"/>
      <c r="K654" s="16"/>
      <c r="L654" s="16"/>
      <c r="M654" s="16"/>
      <c r="N654" s="16"/>
    </row>
    <row r="655">
      <c r="B655" t="s">
        <v>256</v>
      </c>
      <c r="C655" s="16" t="n">
        <v>0</v>
      </c>
      <c r="D655" s="16" t="n">
        <v>0</v>
      </c>
      <c r="E655" s="16" t="n">
        <v>0</v>
      </c>
      <c r="F655" s="16"/>
      <c r="G655" s="16" t="n">
        <v>0</v>
      </c>
      <c r="H655" s="16" t="n">
        <v>0</v>
      </c>
      <c r="I655" s="16" t="n">
        <v>0</v>
      </c>
      <c r="J655" s="16"/>
      <c r="K655" s="16" t="n">
        <v>0</v>
      </c>
      <c r="L655" s="16" t="n">
        <v>0</v>
      </c>
      <c r="M655" s="16" t="n">
        <v>0</v>
      </c>
      <c r="N655" s="16" t="n">
        <v>0</v>
      </c>
    </row>
    <row r="656">
      <c r="B656" t="s">
        <v>257</v>
      </c>
      <c r="C656" s="16" t="n">
        <v>0</v>
      </c>
      <c r="D656" s="16" t="n">
        <v>0</v>
      </c>
      <c r="E656" s="16" t="n">
        <v>0</v>
      </c>
      <c r="F656" s="16"/>
      <c r="G656" s="16" t="n">
        <v>0</v>
      </c>
      <c r="H656" s="16" t="n">
        <v>0</v>
      </c>
      <c r="I656" s="16" t="n">
        <v>0</v>
      </c>
      <c r="J656" s="16"/>
      <c r="K656" s="16" t="n">
        <v>0</v>
      </c>
      <c r="L656" s="16" t="n">
        <v>0</v>
      </c>
      <c r="M656" s="16" t="n">
        <v>0</v>
      </c>
      <c r="N656" s="16" t="n">
        <v>0</v>
      </c>
    </row>
    <row r="657">
      <c r="B657" t="s">
        <v>258</v>
      </c>
      <c r="C657" s="16" t="n">
        <v>0</v>
      </c>
      <c r="D657" s="16" t="n">
        <v>0</v>
      </c>
      <c r="E657" s="16" t="n">
        <v>0</v>
      </c>
      <c r="F657" s="16"/>
      <c r="G657" s="16" t="n">
        <v>0</v>
      </c>
      <c r="H657" s="16" t="n">
        <v>0</v>
      </c>
      <c r="I657" s="16" t="n">
        <v>0</v>
      </c>
      <c r="J657" s="16"/>
      <c r="K657" s="16" t="n">
        <v>0</v>
      </c>
      <c r="L657" s="16" t="n">
        <v>0</v>
      </c>
      <c r="M657" s="16" t="n">
        <v>0</v>
      </c>
      <c r="N657" s="16" t="n">
        <v>0</v>
      </c>
    </row>
    <row r="658">
      <c r="B658" t="s">
        <v>259</v>
      </c>
      <c r="C658" s="16" t="n">
        <v>0</v>
      </c>
      <c r="D658" s="16" t="n">
        <v>0</v>
      </c>
      <c r="E658" s="16" t="n">
        <v>0</v>
      </c>
      <c r="F658" s="16"/>
      <c r="G658" s="16" t="n">
        <v>0</v>
      </c>
      <c r="H658" s="16" t="n">
        <v>0</v>
      </c>
      <c r="I658" s="16" t="n">
        <v>0</v>
      </c>
      <c r="J658" s="16"/>
      <c r="K658" s="16" t="n">
        <v>0</v>
      </c>
      <c r="L658" s="16" t="n">
        <v>0</v>
      </c>
      <c r="M658" s="16" t="n">
        <v>0</v>
      </c>
      <c r="N658" s="16" t="n">
        <v>0</v>
      </c>
    </row>
    <row r="659">
      <c r="B659" t="s">
        <v>260</v>
      </c>
      <c r="C659" s="16" t="n">
        <v>0.208444141486127</v>
      </c>
      <c r="D659" s="16" t="n">
        <v>0.218548641766818</v>
      </c>
      <c r="E659" s="16" t="n">
        <v>0.197587007301821</v>
      </c>
      <c r="F659" s="16"/>
      <c r="G659" s="16" t="n">
        <v>0.172002408477662</v>
      </c>
      <c r="H659" s="16" t="n">
        <v>0.222977934390221</v>
      </c>
      <c r="I659" s="16" t="n">
        <v>0.209316095747806</v>
      </c>
      <c r="J659" s="16"/>
      <c r="K659" s="16" t="n">
        <v>0.211782890305045</v>
      </c>
      <c r="L659" s="16" t="n">
        <v>0.206722208377681</v>
      </c>
      <c r="M659" s="16" t="n">
        <v>0.173776984200378</v>
      </c>
      <c r="N659" s="16" t="n">
        <v>0.233162987257758</v>
      </c>
    </row>
    <row r="660">
      <c r="B660" t="s">
        <v>261</v>
      </c>
      <c r="C660" s="16" t="n">
        <v>0.610584994017027</v>
      </c>
      <c r="D660" s="16" t="n">
        <v>0.592209397242222</v>
      </c>
      <c r="E660" s="16" t="n">
        <v>0.627027215017229</v>
      </c>
      <c r="F660" s="16"/>
      <c r="G660" s="16" t="n">
        <v>0.602506386831352</v>
      </c>
      <c r="H660" s="16" t="n">
        <v>0.603892709338058</v>
      </c>
      <c r="I660" s="16" t="n">
        <v>0.620001663488791</v>
      </c>
      <c r="J660" s="16"/>
      <c r="K660" s="16" t="n">
        <v>0.611072679462733</v>
      </c>
      <c r="L660" s="16" t="n">
        <v>0.630728684890956</v>
      </c>
      <c r="M660" s="16" t="n">
        <v>0.608356267548124</v>
      </c>
      <c r="N660" s="16" t="n">
        <v>0.58671492803865</v>
      </c>
    </row>
    <row r="661">
      <c r="B661" t="s">
        <v>262</v>
      </c>
      <c r="C661" s="16" t="n">
        <v>0</v>
      </c>
      <c r="D661" s="16" t="n">
        <v>0</v>
      </c>
      <c r="E661" s="16" t="n">
        <v>0</v>
      </c>
      <c r="F661" s="16"/>
      <c r="G661" s="16" t="n">
        <v>0</v>
      </c>
      <c r="H661" s="16" t="n">
        <v>0</v>
      </c>
      <c r="I661" s="16" t="n">
        <v>0</v>
      </c>
      <c r="J661" s="16"/>
      <c r="K661" s="16" t="n">
        <v>0</v>
      </c>
      <c r="L661" s="16" t="n">
        <v>0</v>
      </c>
      <c r="M661" s="16" t="n">
        <v>0</v>
      </c>
      <c r="N661" s="16" t="n">
        <v>0</v>
      </c>
    </row>
    <row r="662">
      <c r="B662" t="s">
        <v>263</v>
      </c>
      <c r="C662" s="16" t="n">
        <v>0</v>
      </c>
      <c r="D662" s="16" t="n">
        <v>0</v>
      </c>
      <c r="E662" s="16" t="n">
        <v>0</v>
      </c>
      <c r="F662" s="16"/>
      <c r="G662" s="16" t="n">
        <v>0</v>
      </c>
      <c r="H662" s="16" t="n">
        <v>0</v>
      </c>
      <c r="I662" s="16" t="n">
        <v>0</v>
      </c>
      <c r="J662" s="16"/>
      <c r="K662" s="16" t="n">
        <v>0</v>
      </c>
      <c r="L662" s="16" t="n">
        <v>0</v>
      </c>
      <c r="M662" s="16" t="n">
        <v>0</v>
      </c>
      <c r="N662" s="16" t="n">
        <v>0</v>
      </c>
    </row>
    <row r="663">
      <c r="B663" t="s">
        <v>264</v>
      </c>
      <c r="C663" s="16" t="n">
        <v>0</v>
      </c>
      <c r="D663" s="16" t="n">
        <v>0</v>
      </c>
      <c r="E663" s="16" t="n">
        <v>0</v>
      </c>
      <c r="F663" s="16"/>
      <c r="G663" s="16" t="n">
        <v>0</v>
      </c>
      <c r="H663" s="16" t="n">
        <v>0</v>
      </c>
      <c r="I663" s="16" t="n">
        <v>0</v>
      </c>
      <c r="J663" s="16"/>
      <c r="K663" s="16" t="n">
        <v>0</v>
      </c>
      <c r="L663" s="16" t="n">
        <v>0</v>
      </c>
      <c r="M663" s="16" t="n">
        <v>0</v>
      </c>
      <c r="N663" s="16" t="n">
        <v>0</v>
      </c>
    </row>
    <row r="664">
      <c r="B664" t="s">
        <v>265</v>
      </c>
      <c r="C664" s="16" t="n">
        <v>0</v>
      </c>
      <c r="D664" s="16" t="n">
        <v>0</v>
      </c>
      <c r="E664" s="16" t="n">
        <v>0</v>
      </c>
      <c r="F664" s="16"/>
      <c r="G664" s="16" t="n">
        <v>0</v>
      </c>
      <c r="H664" s="16" t="n">
        <v>0</v>
      </c>
      <c r="I664" s="16" t="n">
        <v>0</v>
      </c>
      <c r="J664" s="16"/>
      <c r="K664" s="16" t="n">
        <v>0</v>
      </c>
      <c r="L664" s="16" t="n">
        <v>0</v>
      </c>
      <c r="M664" s="16" t="n">
        <v>0</v>
      </c>
      <c r="N664" s="16" t="n">
        <v>0</v>
      </c>
    </row>
    <row r="665">
      <c r="B665" t="s">
        <v>266</v>
      </c>
      <c r="C665" s="16" t="n">
        <v>0</v>
      </c>
      <c r="D665" s="16" t="n">
        <v>0</v>
      </c>
      <c r="E665" s="16" t="n">
        <v>0</v>
      </c>
      <c r="F665" s="16"/>
      <c r="G665" s="16" t="n">
        <v>0</v>
      </c>
      <c r="H665" s="16" t="n">
        <v>0</v>
      </c>
      <c r="I665" s="16" t="n">
        <v>0</v>
      </c>
      <c r="J665" s="16"/>
      <c r="K665" s="16" t="n">
        <v>0</v>
      </c>
      <c r="L665" s="16" t="n">
        <v>0</v>
      </c>
      <c r="M665" s="16" t="n">
        <v>0</v>
      </c>
      <c r="N665" s="16" t="n">
        <v>0</v>
      </c>
    </row>
    <row r="666">
      <c r="B666" t="s">
        <v>267</v>
      </c>
      <c r="C666" s="16" t="n">
        <v>0</v>
      </c>
      <c r="D666" s="16" t="n">
        <v>0</v>
      </c>
      <c r="E666" s="16" t="n">
        <v>0</v>
      </c>
      <c r="F666" s="16"/>
      <c r="G666" s="16" t="n">
        <v>0</v>
      </c>
      <c r="H666" s="16" t="n">
        <v>0</v>
      </c>
      <c r="I666" s="16" t="n">
        <v>0</v>
      </c>
      <c r="J666" s="16"/>
      <c r="K666" s="16" t="n">
        <v>0</v>
      </c>
      <c r="L666" s="16" t="n">
        <v>0</v>
      </c>
      <c r="M666" s="16" t="n">
        <v>0</v>
      </c>
      <c r="N666" s="16" t="n">
        <v>0</v>
      </c>
    </row>
    <row r="667">
      <c r="B667" t="s">
        <v>268</v>
      </c>
      <c r="C667" s="16" t="n">
        <v>0</v>
      </c>
      <c r="D667" s="16" t="n">
        <v>0</v>
      </c>
      <c r="E667" s="16" t="n">
        <v>0</v>
      </c>
      <c r="F667" s="16"/>
      <c r="G667" s="16" t="n">
        <v>0</v>
      </c>
      <c r="H667" s="16" t="n">
        <v>0</v>
      </c>
      <c r="I667" s="16" t="n">
        <v>0</v>
      </c>
      <c r="J667" s="16"/>
      <c r="K667" s="16" t="n">
        <v>0</v>
      </c>
      <c r="L667" s="16" t="n">
        <v>0</v>
      </c>
      <c r="M667" s="16" t="n">
        <v>0</v>
      </c>
      <c r="N667" s="16" t="n">
        <v>0</v>
      </c>
    </row>
    <row r="668">
      <c r="B668" t="s">
        <v>269</v>
      </c>
      <c r="C668" s="16" t="n">
        <v>0</v>
      </c>
      <c r="D668" s="16" t="n">
        <v>0</v>
      </c>
      <c r="E668" s="16" t="n">
        <v>0</v>
      </c>
      <c r="F668" s="16"/>
      <c r="G668" s="16" t="n">
        <v>0</v>
      </c>
      <c r="H668" s="16" t="n">
        <v>0</v>
      </c>
      <c r="I668" s="16" t="n">
        <v>0</v>
      </c>
      <c r="J668" s="16"/>
      <c r="K668" s="16" t="n">
        <v>0</v>
      </c>
      <c r="L668" s="16" t="n">
        <v>0</v>
      </c>
      <c r="M668" s="16" t="n">
        <v>0</v>
      </c>
      <c r="N668" s="16" t="n">
        <v>0</v>
      </c>
    </row>
    <row r="669">
      <c r="B669" t="s">
        <v>270</v>
      </c>
      <c r="C669" s="16" t="n">
        <v>0</v>
      </c>
      <c r="D669" s="16" t="n">
        <v>0</v>
      </c>
      <c r="E669" s="16" t="n">
        <v>0</v>
      </c>
      <c r="F669" s="16"/>
      <c r="G669" s="16" t="n">
        <v>0</v>
      </c>
      <c r="H669" s="16" t="n">
        <v>0</v>
      </c>
      <c r="I669" s="16" t="n">
        <v>0</v>
      </c>
      <c r="J669" s="16"/>
      <c r="K669" s="16" t="n">
        <v>0</v>
      </c>
      <c r="L669" s="16" t="n">
        <v>0</v>
      </c>
      <c r="M669" s="16" t="n">
        <v>0</v>
      </c>
      <c r="N669" s="16" t="n">
        <v>0</v>
      </c>
    </row>
    <row r="670">
      <c r="B670" t="s">
        <v>271</v>
      </c>
      <c r="C670" s="16" t="n">
        <v>0</v>
      </c>
      <c r="D670" s="16" t="n">
        <v>0</v>
      </c>
      <c r="E670" s="16" t="n">
        <v>0</v>
      </c>
      <c r="F670" s="16"/>
      <c r="G670" s="16" t="n">
        <v>0</v>
      </c>
      <c r="H670" s="16" t="n">
        <v>0</v>
      </c>
      <c r="I670" s="16" t="n">
        <v>0</v>
      </c>
      <c r="J670" s="16"/>
      <c r="K670" s="16" t="n">
        <v>0</v>
      </c>
      <c r="L670" s="16" t="n">
        <v>0</v>
      </c>
      <c r="M670" s="16" t="n">
        <v>0</v>
      </c>
      <c r="N670" s="16" t="n">
        <v>0</v>
      </c>
    </row>
    <row r="671">
      <c r="B671" t="s">
        <v>272</v>
      </c>
      <c r="C671" s="16" t="n">
        <v>0</v>
      </c>
      <c r="D671" s="16" t="n">
        <v>0</v>
      </c>
      <c r="E671" s="16" t="n">
        <v>0</v>
      </c>
      <c r="F671" s="16"/>
      <c r="G671" s="16" t="n">
        <v>0</v>
      </c>
      <c r="H671" s="16" t="n">
        <v>0</v>
      </c>
      <c r="I671" s="16" t="n">
        <v>0</v>
      </c>
      <c r="J671" s="16"/>
      <c r="K671" s="16" t="n">
        <v>0</v>
      </c>
      <c r="L671" s="16" t="n">
        <v>0</v>
      </c>
      <c r="M671" s="16" t="n">
        <v>0</v>
      </c>
      <c r="N671" s="16" t="n">
        <v>0</v>
      </c>
    </row>
    <row r="672">
      <c r="B672" t="s">
        <v>273</v>
      </c>
      <c r="C672" s="16" t="n">
        <v>0</v>
      </c>
      <c r="D672" s="16" t="n">
        <v>0</v>
      </c>
      <c r="E672" s="16" t="n">
        <v>0</v>
      </c>
      <c r="F672" s="16"/>
      <c r="G672" s="16" t="n">
        <v>0</v>
      </c>
      <c r="H672" s="16" t="n">
        <v>0</v>
      </c>
      <c r="I672" s="16" t="n">
        <v>0</v>
      </c>
      <c r="J672" s="16"/>
      <c r="K672" s="16" t="n">
        <v>0</v>
      </c>
      <c r="L672" s="16" t="n">
        <v>0</v>
      </c>
      <c r="M672" s="16" t="n">
        <v>0</v>
      </c>
      <c r="N672" s="16" t="n">
        <v>0</v>
      </c>
    </row>
    <row r="673">
      <c r="B673" t="s">
        <v>274</v>
      </c>
      <c r="C673" s="16" t="n">
        <v>0</v>
      </c>
      <c r="D673" s="16" t="n">
        <v>0</v>
      </c>
      <c r="E673" s="16" t="n">
        <v>0</v>
      </c>
      <c r="F673" s="16"/>
      <c r="G673" s="16" t="n">
        <v>0</v>
      </c>
      <c r="H673" s="16" t="n">
        <v>0</v>
      </c>
      <c r="I673" s="16" t="n">
        <v>0</v>
      </c>
      <c r="J673" s="16"/>
      <c r="K673" s="16" t="n">
        <v>0</v>
      </c>
      <c r="L673" s="16" t="n">
        <v>0</v>
      </c>
      <c r="M673" s="16" t="n">
        <v>0</v>
      </c>
      <c r="N673" s="16" t="n">
        <v>0</v>
      </c>
    </row>
    <row r="674">
      <c r="B674" t="s">
        <v>275</v>
      </c>
      <c r="C674" s="16" t="n">
        <v>0</v>
      </c>
      <c r="D674" s="16" t="n">
        <v>0</v>
      </c>
      <c r="E674" s="16" t="n">
        <v>0</v>
      </c>
      <c r="F674" s="16"/>
      <c r="G674" s="16" t="n">
        <v>0</v>
      </c>
      <c r="H674" s="16" t="n">
        <v>0</v>
      </c>
      <c r="I674" s="16" t="n">
        <v>0</v>
      </c>
      <c r="J674" s="16"/>
      <c r="K674" s="16" t="n">
        <v>0</v>
      </c>
      <c r="L674" s="16" t="n">
        <v>0</v>
      </c>
      <c r="M674" s="16" t="n">
        <v>0</v>
      </c>
      <c r="N674" s="16" t="n">
        <v>0</v>
      </c>
    </row>
    <row r="675">
      <c r="B675" t="s">
        <v>249</v>
      </c>
      <c r="C675" s="16" t="n">
        <v>0.0789056532556198</v>
      </c>
      <c r="D675" s="16" t="n">
        <v>0.0770757704677368</v>
      </c>
      <c r="E675" s="16" t="n">
        <v>0.0827719871034157</v>
      </c>
      <c r="F675" s="16"/>
      <c r="G675" s="16" t="n">
        <v>0.095327449850759</v>
      </c>
      <c r="H675" s="16" t="n">
        <v>0.0634630567192862</v>
      </c>
      <c r="I675" s="16" t="n">
        <v>0.0867862321560817</v>
      </c>
      <c r="J675" s="16"/>
      <c r="K675" s="16" t="n">
        <v>0.0792198442532343</v>
      </c>
      <c r="L675" s="16" t="n">
        <v>0.0619588901416454</v>
      </c>
      <c r="M675" s="16" t="n">
        <v>0.108594156246807</v>
      </c>
      <c r="N675" s="16" t="n">
        <v>0.0742682755786256</v>
      </c>
    </row>
    <row r="676">
      <c r="B676" t="s">
        <v>250</v>
      </c>
      <c r="C676" s="16" t="n">
        <v>0.102065211241227</v>
      </c>
      <c r="D676" s="16" t="n">
        <v>0.112166190523223</v>
      </c>
      <c r="E676" s="16" t="n">
        <v>0.0926137905775337</v>
      </c>
      <c r="F676" s="16"/>
      <c r="G676" s="16" t="n">
        <v>0.130163754840227</v>
      </c>
      <c r="H676" s="16" t="n">
        <v>0.109666299552435</v>
      </c>
      <c r="I676" s="16" t="n">
        <v>0.0838960086073219</v>
      </c>
      <c r="J676" s="16"/>
      <c r="K676" s="16" t="n">
        <v>0.0979245859789878</v>
      </c>
      <c r="L676" s="16" t="n">
        <v>0.100590216589718</v>
      </c>
      <c r="M676" s="16" t="n">
        <v>0.109272592004691</v>
      </c>
      <c r="N676" s="16" t="n">
        <v>0.105853809124967</v>
      </c>
    </row>
    <row r="677">
      <c r="C677" s="16"/>
      <c r="D677" s="16"/>
      <c r="E677" s="16"/>
      <c r="F677" s="16"/>
      <c r="G677" s="16"/>
      <c r="H677" s="16"/>
      <c r="I677" s="16"/>
      <c r="J677" s="16"/>
      <c r="K677" s="16"/>
      <c r="L677" s="16"/>
      <c r="M677" s="16"/>
      <c r="N677" s="16"/>
    </row>
    <row r="678">
      <c r="B678" s="7" t="s">
        <v>255</v>
      </c>
      <c r="C678" s="16"/>
      <c r="D678" s="16"/>
      <c r="E678" s="16"/>
      <c r="F678" s="16"/>
      <c r="G678" s="16"/>
      <c r="H678" s="16"/>
      <c r="I678" s="16"/>
      <c r="J678" s="16"/>
      <c r="K678" s="16"/>
      <c r="L678" s="16"/>
      <c r="M678" s="16"/>
      <c r="N678" s="16"/>
    </row>
    <row r="679">
      <c r="B679" s="26" t="s">
        <v>44</v>
      </c>
      <c r="C679" s="16"/>
      <c r="D679" s="16"/>
      <c r="E679" s="16"/>
      <c r="F679" s="16"/>
      <c r="G679" s="16"/>
      <c r="H679" s="16"/>
      <c r="I679" s="16"/>
      <c r="J679" s="16"/>
      <c r="K679" s="16"/>
      <c r="L679" s="16"/>
      <c r="M679" s="16"/>
      <c r="N679" s="16"/>
    </row>
    <row r="680">
      <c r="B680" t="s">
        <v>256</v>
      </c>
      <c r="C680" s="16" t="n">
        <v>0</v>
      </c>
      <c r="D680" s="16" t="n">
        <v>0</v>
      </c>
      <c r="E680" s="16" t="n">
        <v>0</v>
      </c>
      <c r="F680" s="16"/>
      <c r="G680" s="16" t="n">
        <v>0</v>
      </c>
      <c r="H680" s="16" t="n">
        <v>0</v>
      </c>
      <c r="I680" s="16" t="n">
        <v>0</v>
      </c>
      <c r="J680" s="16"/>
      <c r="K680" s="16" t="n">
        <v>0</v>
      </c>
      <c r="L680" s="16" t="n">
        <v>0</v>
      </c>
      <c r="M680" s="16" t="n">
        <v>0</v>
      </c>
      <c r="N680" s="16" t="n">
        <v>0</v>
      </c>
    </row>
    <row r="681">
      <c r="B681" t="s">
        <v>257</v>
      </c>
      <c r="C681" s="16" t="n">
        <v>0</v>
      </c>
      <c r="D681" s="16" t="n">
        <v>0</v>
      </c>
      <c r="E681" s="16" t="n">
        <v>0</v>
      </c>
      <c r="F681" s="16"/>
      <c r="G681" s="16" t="n">
        <v>0</v>
      </c>
      <c r="H681" s="16" t="n">
        <v>0</v>
      </c>
      <c r="I681" s="16" t="n">
        <v>0</v>
      </c>
      <c r="J681" s="16"/>
      <c r="K681" s="16" t="n">
        <v>0</v>
      </c>
      <c r="L681" s="16" t="n">
        <v>0</v>
      </c>
      <c r="M681" s="16" t="n">
        <v>0</v>
      </c>
      <c r="N681" s="16" t="n">
        <v>0</v>
      </c>
    </row>
    <row r="682">
      <c r="B682" t="s">
        <v>258</v>
      </c>
      <c r="C682" s="16" t="n">
        <v>0</v>
      </c>
      <c r="D682" s="16" t="n">
        <v>0</v>
      </c>
      <c r="E682" s="16" t="n">
        <v>0</v>
      </c>
      <c r="F682" s="16"/>
      <c r="G682" s="16" t="n">
        <v>0</v>
      </c>
      <c r="H682" s="16" t="n">
        <v>0</v>
      </c>
      <c r="I682" s="16" t="n">
        <v>0</v>
      </c>
      <c r="J682" s="16"/>
      <c r="K682" s="16" t="n">
        <v>0</v>
      </c>
      <c r="L682" s="16" t="n">
        <v>0</v>
      </c>
      <c r="M682" s="16" t="n">
        <v>0</v>
      </c>
      <c r="N682" s="16" t="n">
        <v>0</v>
      </c>
    </row>
    <row r="683">
      <c r="B683" t="s">
        <v>259</v>
      </c>
      <c r="C683" s="16" t="n">
        <v>0</v>
      </c>
      <c r="D683" s="16" t="n">
        <v>0</v>
      </c>
      <c r="E683" s="16" t="n">
        <v>0</v>
      </c>
      <c r="F683" s="16"/>
      <c r="G683" s="16" t="n">
        <v>0</v>
      </c>
      <c r="H683" s="16" t="n">
        <v>0</v>
      </c>
      <c r="I683" s="16" t="n">
        <v>0</v>
      </c>
      <c r="J683" s="16"/>
      <c r="K683" s="16" t="n">
        <v>0</v>
      </c>
      <c r="L683" s="16" t="n">
        <v>0</v>
      </c>
      <c r="M683" s="16" t="n">
        <v>0</v>
      </c>
      <c r="N683" s="16" t="n">
        <v>0</v>
      </c>
    </row>
    <row r="684">
      <c r="B684" t="s">
        <v>260</v>
      </c>
      <c r="C684" s="16" t="n">
        <v>0</v>
      </c>
      <c r="D684" s="16" t="n">
        <v>0</v>
      </c>
      <c r="E684" s="16" t="n">
        <v>0</v>
      </c>
      <c r="F684" s="16"/>
      <c r="G684" s="16" t="n">
        <v>0</v>
      </c>
      <c r="H684" s="16" t="n">
        <v>0</v>
      </c>
      <c r="I684" s="16" t="n">
        <v>0</v>
      </c>
      <c r="J684" s="16"/>
      <c r="K684" s="16" t="n">
        <v>0</v>
      </c>
      <c r="L684" s="16" t="n">
        <v>0</v>
      </c>
      <c r="M684" s="16" t="n">
        <v>0</v>
      </c>
      <c r="N684" s="16" t="n">
        <v>0</v>
      </c>
    </row>
    <row r="685">
      <c r="B685" t="s">
        <v>261</v>
      </c>
      <c r="C685" s="16" t="n">
        <v>0</v>
      </c>
      <c r="D685" s="16" t="n">
        <v>0</v>
      </c>
      <c r="E685" s="16" t="n">
        <v>0</v>
      </c>
      <c r="F685" s="16"/>
      <c r="G685" s="16" t="n">
        <v>0</v>
      </c>
      <c r="H685" s="16" t="n">
        <v>0</v>
      </c>
      <c r="I685" s="16" t="n">
        <v>0</v>
      </c>
      <c r="J685" s="16"/>
      <c r="K685" s="16" t="n">
        <v>0</v>
      </c>
      <c r="L685" s="16" t="n">
        <v>0</v>
      </c>
      <c r="M685" s="16" t="n">
        <v>0</v>
      </c>
      <c r="N685" s="16" t="n">
        <v>0</v>
      </c>
    </row>
    <row r="686">
      <c r="B686" t="s">
        <v>262</v>
      </c>
      <c r="C686" s="16" t="n">
        <v>0.356008547829966</v>
      </c>
      <c r="D686" s="16" t="n">
        <v>0.37458650889268</v>
      </c>
      <c r="E686" s="16" t="n">
        <v>0.341924725296731</v>
      </c>
      <c r="F686" s="16"/>
      <c r="G686" s="16" t="n">
        <v>0.376541047213137</v>
      </c>
      <c r="H686" s="16" t="n">
        <v>0.330242548064556</v>
      </c>
      <c r="I686" s="16" t="n">
        <v>0.37186960973994</v>
      </c>
      <c r="J686" s="16"/>
      <c r="K686" s="16" t="n">
        <v>0.329515403205125</v>
      </c>
      <c r="L686" s="16" t="n">
        <v>0.413342068060262</v>
      </c>
      <c r="M686" s="16" t="n">
        <v>0.451601888144304</v>
      </c>
      <c r="N686" s="16" t="n">
        <v>0.340725799790228</v>
      </c>
    </row>
    <row r="687">
      <c r="B687" t="s">
        <v>263</v>
      </c>
      <c r="C687" s="16" t="n">
        <v>0.409270384114507</v>
      </c>
      <c r="D687" s="16" t="n">
        <v>0.390135764745255</v>
      </c>
      <c r="E687" s="16" t="n">
        <v>0.426141064516262</v>
      </c>
      <c r="F687" s="16"/>
      <c r="G687" s="16" t="n">
        <v>0.38517892118171</v>
      </c>
      <c r="H687" s="16" t="n">
        <v>0.43493517586305</v>
      </c>
      <c r="I687" s="16" t="n">
        <v>0.394909123042223</v>
      </c>
      <c r="J687" s="16"/>
      <c r="K687" s="16" t="n">
        <v>0.437652781424143</v>
      </c>
      <c r="L687" s="16" t="n">
        <v>0.349544938579279</v>
      </c>
      <c r="M687" s="16" t="n">
        <v>0.331350504030265</v>
      </c>
      <c r="N687" s="16" t="n">
        <v>0.41582814047017</v>
      </c>
    </row>
    <row r="688">
      <c r="B688" t="s">
        <v>264</v>
      </c>
      <c r="C688" s="16" t="n">
        <v>0</v>
      </c>
      <c r="D688" s="16" t="n">
        <v>0</v>
      </c>
      <c r="E688" s="16" t="n">
        <v>0</v>
      </c>
      <c r="F688" s="16"/>
      <c r="G688" s="16" t="n">
        <v>0</v>
      </c>
      <c r="H688" s="16" t="n">
        <v>0</v>
      </c>
      <c r="I688" s="16" t="n">
        <v>0</v>
      </c>
      <c r="J688" s="16"/>
      <c r="K688" s="16" t="n">
        <v>0</v>
      </c>
      <c r="L688" s="16" t="n">
        <v>0</v>
      </c>
      <c r="M688" s="16" t="n">
        <v>0</v>
      </c>
      <c r="N688" s="16" t="n">
        <v>0</v>
      </c>
    </row>
    <row r="689">
      <c r="B689" t="s">
        <v>265</v>
      </c>
      <c r="C689" s="16" t="n">
        <v>0</v>
      </c>
      <c r="D689" s="16" t="n">
        <v>0</v>
      </c>
      <c r="E689" s="16" t="n">
        <v>0</v>
      </c>
      <c r="F689" s="16"/>
      <c r="G689" s="16" t="n">
        <v>0</v>
      </c>
      <c r="H689" s="16" t="n">
        <v>0</v>
      </c>
      <c r="I689" s="16" t="n">
        <v>0</v>
      </c>
      <c r="J689" s="16"/>
      <c r="K689" s="16" t="n">
        <v>0</v>
      </c>
      <c r="L689" s="16" t="n">
        <v>0</v>
      </c>
      <c r="M689" s="16" t="n">
        <v>0</v>
      </c>
      <c r="N689" s="16" t="n">
        <v>0</v>
      </c>
    </row>
    <row r="690">
      <c r="B690" t="s">
        <v>266</v>
      </c>
      <c r="C690" s="16" t="n">
        <v>0</v>
      </c>
      <c r="D690" s="16" t="n">
        <v>0</v>
      </c>
      <c r="E690" s="16" t="n">
        <v>0</v>
      </c>
      <c r="F690" s="16"/>
      <c r="G690" s="16" t="n">
        <v>0</v>
      </c>
      <c r="H690" s="16" t="n">
        <v>0</v>
      </c>
      <c r="I690" s="16" t="n">
        <v>0</v>
      </c>
      <c r="J690" s="16"/>
      <c r="K690" s="16" t="n">
        <v>0</v>
      </c>
      <c r="L690" s="16" t="n">
        <v>0</v>
      </c>
      <c r="M690" s="16" t="n">
        <v>0</v>
      </c>
      <c r="N690" s="16" t="n">
        <v>0</v>
      </c>
    </row>
    <row r="691">
      <c r="B691" t="s">
        <v>267</v>
      </c>
      <c r="C691" s="16" t="n">
        <v>0</v>
      </c>
      <c r="D691" s="16" t="n">
        <v>0</v>
      </c>
      <c r="E691" s="16" t="n">
        <v>0</v>
      </c>
      <c r="F691" s="16"/>
      <c r="G691" s="16" t="n">
        <v>0</v>
      </c>
      <c r="H691" s="16" t="n">
        <v>0</v>
      </c>
      <c r="I691" s="16" t="n">
        <v>0</v>
      </c>
      <c r="J691" s="16"/>
      <c r="K691" s="16" t="n">
        <v>0</v>
      </c>
      <c r="L691" s="16" t="n">
        <v>0</v>
      </c>
      <c r="M691" s="16" t="n">
        <v>0</v>
      </c>
      <c r="N691" s="16" t="n">
        <v>0</v>
      </c>
    </row>
    <row r="692">
      <c r="B692" t="s">
        <v>268</v>
      </c>
      <c r="C692" s="16" t="n">
        <v>0</v>
      </c>
      <c r="D692" s="16" t="n">
        <v>0</v>
      </c>
      <c r="E692" s="16" t="n">
        <v>0</v>
      </c>
      <c r="F692" s="16"/>
      <c r="G692" s="16" t="n">
        <v>0</v>
      </c>
      <c r="H692" s="16" t="n">
        <v>0</v>
      </c>
      <c r="I692" s="16" t="n">
        <v>0</v>
      </c>
      <c r="J692" s="16"/>
      <c r="K692" s="16" t="n">
        <v>0</v>
      </c>
      <c r="L692" s="16" t="n">
        <v>0</v>
      </c>
      <c r="M692" s="16" t="n">
        <v>0</v>
      </c>
      <c r="N692" s="16" t="n">
        <v>0</v>
      </c>
    </row>
    <row r="693">
      <c r="B693" t="s">
        <v>269</v>
      </c>
      <c r="C693" s="16" t="n">
        <v>0</v>
      </c>
      <c r="D693" s="16" t="n">
        <v>0</v>
      </c>
      <c r="E693" s="16" t="n">
        <v>0</v>
      </c>
      <c r="F693" s="16"/>
      <c r="G693" s="16" t="n">
        <v>0</v>
      </c>
      <c r="H693" s="16" t="n">
        <v>0</v>
      </c>
      <c r="I693" s="16" t="n">
        <v>0</v>
      </c>
      <c r="J693" s="16"/>
      <c r="K693" s="16" t="n">
        <v>0</v>
      </c>
      <c r="L693" s="16" t="n">
        <v>0</v>
      </c>
      <c r="M693" s="16" t="n">
        <v>0</v>
      </c>
      <c r="N693" s="16" t="n">
        <v>0</v>
      </c>
    </row>
    <row r="694">
      <c r="B694" t="s">
        <v>270</v>
      </c>
      <c r="C694" s="16" t="n">
        <v>0</v>
      </c>
      <c r="D694" s="16" t="n">
        <v>0</v>
      </c>
      <c r="E694" s="16" t="n">
        <v>0</v>
      </c>
      <c r="F694" s="16"/>
      <c r="G694" s="16" t="n">
        <v>0</v>
      </c>
      <c r="H694" s="16" t="n">
        <v>0</v>
      </c>
      <c r="I694" s="16" t="n">
        <v>0</v>
      </c>
      <c r="J694" s="16"/>
      <c r="K694" s="16" t="n">
        <v>0</v>
      </c>
      <c r="L694" s="16" t="n">
        <v>0</v>
      </c>
      <c r="M694" s="16" t="n">
        <v>0</v>
      </c>
      <c r="N694" s="16" t="n">
        <v>0</v>
      </c>
    </row>
    <row r="695">
      <c r="B695" t="s">
        <v>271</v>
      </c>
      <c r="C695" s="16" t="n">
        <v>0</v>
      </c>
      <c r="D695" s="16" t="n">
        <v>0</v>
      </c>
      <c r="E695" s="16" t="n">
        <v>0</v>
      </c>
      <c r="F695" s="16"/>
      <c r="G695" s="16" t="n">
        <v>0</v>
      </c>
      <c r="H695" s="16" t="n">
        <v>0</v>
      </c>
      <c r="I695" s="16" t="n">
        <v>0</v>
      </c>
      <c r="J695" s="16"/>
      <c r="K695" s="16" t="n">
        <v>0</v>
      </c>
      <c r="L695" s="16" t="n">
        <v>0</v>
      </c>
      <c r="M695" s="16" t="n">
        <v>0</v>
      </c>
      <c r="N695" s="16" t="n">
        <v>0</v>
      </c>
    </row>
    <row r="696">
      <c r="B696" t="s">
        <v>272</v>
      </c>
      <c r="C696" s="16" t="n">
        <v>0</v>
      </c>
      <c r="D696" s="16" t="n">
        <v>0</v>
      </c>
      <c r="E696" s="16" t="n">
        <v>0</v>
      </c>
      <c r="F696" s="16"/>
      <c r="G696" s="16" t="n">
        <v>0</v>
      </c>
      <c r="H696" s="16" t="n">
        <v>0</v>
      </c>
      <c r="I696" s="16" t="n">
        <v>0</v>
      </c>
      <c r="J696" s="16"/>
      <c r="K696" s="16" t="n">
        <v>0</v>
      </c>
      <c r="L696" s="16" t="n">
        <v>0</v>
      </c>
      <c r="M696" s="16" t="n">
        <v>0</v>
      </c>
      <c r="N696" s="16" t="n">
        <v>0</v>
      </c>
    </row>
    <row r="697">
      <c r="B697" t="s">
        <v>273</v>
      </c>
      <c r="C697" s="16" t="n">
        <v>0</v>
      </c>
      <c r="D697" s="16" t="n">
        <v>0</v>
      </c>
      <c r="E697" s="16" t="n">
        <v>0</v>
      </c>
      <c r="F697" s="16"/>
      <c r="G697" s="16" t="n">
        <v>0</v>
      </c>
      <c r="H697" s="16" t="n">
        <v>0</v>
      </c>
      <c r="I697" s="16" t="n">
        <v>0</v>
      </c>
      <c r="J697" s="16"/>
      <c r="K697" s="16" t="n">
        <v>0</v>
      </c>
      <c r="L697" s="16" t="n">
        <v>0</v>
      </c>
      <c r="M697" s="16" t="n">
        <v>0</v>
      </c>
      <c r="N697" s="16" t="n">
        <v>0</v>
      </c>
    </row>
    <row r="698">
      <c r="B698" t="s">
        <v>274</v>
      </c>
      <c r="C698" s="16" t="n">
        <v>0</v>
      </c>
      <c r="D698" s="16" t="n">
        <v>0</v>
      </c>
      <c r="E698" s="16" t="n">
        <v>0</v>
      </c>
      <c r="F698" s="16"/>
      <c r="G698" s="16" t="n">
        <v>0</v>
      </c>
      <c r="H698" s="16" t="n">
        <v>0</v>
      </c>
      <c r="I698" s="16" t="n">
        <v>0</v>
      </c>
      <c r="J698" s="16"/>
      <c r="K698" s="16" t="n">
        <v>0</v>
      </c>
      <c r="L698" s="16" t="n">
        <v>0</v>
      </c>
      <c r="M698" s="16" t="n">
        <v>0</v>
      </c>
      <c r="N698" s="16" t="n">
        <v>0</v>
      </c>
    </row>
    <row r="699">
      <c r="B699" t="s">
        <v>275</v>
      </c>
      <c r="C699" s="16" t="n">
        <v>0</v>
      </c>
      <c r="D699" s="16" t="n">
        <v>0</v>
      </c>
      <c r="E699" s="16" t="n">
        <v>0</v>
      </c>
      <c r="F699" s="16"/>
      <c r="G699" s="16" t="n">
        <v>0</v>
      </c>
      <c r="H699" s="16" t="n">
        <v>0</v>
      </c>
      <c r="I699" s="16" t="n">
        <v>0</v>
      </c>
      <c r="J699" s="16"/>
      <c r="K699" s="16" t="n">
        <v>0</v>
      </c>
      <c r="L699" s="16" t="n">
        <v>0</v>
      </c>
      <c r="M699" s="16" t="n">
        <v>0</v>
      </c>
      <c r="N699" s="16" t="n">
        <v>0</v>
      </c>
    </row>
    <row r="700">
      <c r="B700" t="s">
        <v>249</v>
      </c>
      <c r="C700" s="16" t="n">
        <v>0.0826614395025498</v>
      </c>
      <c r="D700" s="16" t="n">
        <v>0.0890510147808327</v>
      </c>
      <c r="E700" s="16" t="n">
        <v>0.0734412998863608</v>
      </c>
      <c r="F700" s="16"/>
      <c r="G700" s="16" t="n">
        <v>0.0836073837587686</v>
      </c>
      <c r="H700" s="16" t="n">
        <v>0.0696136404655003</v>
      </c>
      <c r="I700" s="16" t="n">
        <v>0.0944264259855304</v>
      </c>
      <c r="J700" s="16"/>
      <c r="K700" s="16" t="n">
        <v>0.07988334026834</v>
      </c>
      <c r="L700" s="16" t="n">
        <v>0.0714269314637467</v>
      </c>
      <c r="M700" s="16" t="n">
        <v>0.0916067798062691</v>
      </c>
      <c r="N700" s="16" t="n">
        <v>0.105676225144561</v>
      </c>
    </row>
    <row r="701">
      <c r="B701" t="s">
        <v>250</v>
      </c>
      <c r="C701" s="16" t="n">
        <v>0.152059628552977</v>
      </c>
      <c r="D701" s="16" t="n">
        <v>0.146226711581232</v>
      </c>
      <c r="E701" s="16" t="n">
        <v>0.158492910300646</v>
      </c>
      <c r="F701" s="16"/>
      <c r="G701" s="16" t="n">
        <v>0.154672647846385</v>
      </c>
      <c r="H701" s="16" t="n">
        <v>0.165208635606893</v>
      </c>
      <c r="I701" s="16" t="n">
        <v>0.138794841232306</v>
      </c>
      <c r="J701" s="16"/>
      <c r="K701" s="16" t="n">
        <v>0.152948475102392</v>
      </c>
      <c r="L701" s="16" t="n">
        <v>0.165686061896713</v>
      </c>
      <c r="M701" s="16" t="n">
        <v>0.125440828019162</v>
      </c>
      <c r="N701" s="16" t="n">
        <v>0.137769834595041</v>
      </c>
    </row>
    <row r="702">
      <c r="C702" s="16"/>
      <c r="D702" s="16"/>
      <c r="E702" s="16"/>
      <c r="F702" s="16"/>
      <c r="G702" s="16"/>
      <c r="H702" s="16"/>
      <c r="I702" s="16"/>
      <c r="J702" s="16"/>
      <c r="K702" s="16"/>
      <c r="L702" s="16"/>
      <c r="M702" s="16"/>
      <c r="N702" s="16"/>
    </row>
    <row r="703">
      <c r="B703" s="7" t="s">
        <v>255</v>
      </c>
      <c r="C703" s="16"/>
      <c r="D703" s="16"/>
      <c r="E703" s="16"/>
      <c r="F703" s="16"/>
      <c r="G703" s="16"/>
      <c r="H703" s="16"/>
      <c r="I703" s="16"/>
      <c r="J703" s="16"/>
      <c r="K703" s="16"/>
      <c r="L703" s="16"/>
      <c r="M703" s="16"/>
      <c r="N703" s="16"/>
    </row>
    <row r="704">
      <c r="B704" s="26" t="s">
        <v>44</v>
      </c>
      <c r="C704" s="16"/>
      <c r="D704" s="16"/>
      <c r="E704" s="16"/>
      <c r="F704" s="16"/>
      <c r="G704" s="16"/>
      <c r="H704" s="16"/>
      <c r="I704" s="16"/>
      <c r="J704" s="16"/>
      <c r="K704" s="16"/>
      <c r="L704" s="16"/>
      <c r="M704" s="16"/>
      <c r="N704" s="16"/>
    </row>
    <row r="705">
      <c r="B705" t="s">
        <v>256</v>
      </c>
      <c r="C705" s="16" t="n">
        <v>0</v>
      </c>
      <c r="D705" s="16" t="n">
        <v>0</v>
      </c>
      <c r="E705" s="16" t="n">
        <v>0</v>
      </c>
      <c r="F705" s="16"/>
      <c r="G705" s="16" t="n">
        <v>0</v>
      </c>
      <c r="H705" s="16" t="n">
        <v>0</v>
      </c>
      <c r="I705" s="16" t="n">
        <v>0</v>
      </c>
      <c r="J705" s="16"/>
      <c r="K705" s="16" t="n">
        <v>0</v>
      </c>
      <c r="L705" s="16" t="n">
        <v>0</v>
      </c>
      <c r="M705" s="16" t="n">
        <v>0</v>
      </c>
      <c r="N705" s="16" t="n">
        <v>0</v>
      </c>
    </row>
    <row r="706">
      <c r="B706" t="s">
        <v>257</v>
      </c>
      <c r="C706" s="16" t="n">
        <v>0</v>
      </c>
      <c r="D706" s="16" t="n">
        <v>0</v>
      </c>
      <c r="E706" s="16" t="n">
        <v>0</v>
      </c>
      <c r="F706" s="16"/>
      <c r="G706" s="16" t="n">
        <v>0</v>
      </c>
      <c r="H706" s="16" t="n">
        <v>0</v>
      </c>
      <c r="I706" s="16" t="n">
        <v>0</v>
      </c>
      <c r="J706" s="16"/>
      <c r="K706" s="16" t="n">
        <v>0</v>
      </c>
      <c r="L706" s="16" t="n">
        <v>0</v>
      </c>
      <c r="M706" s="16" t="n">
        <v>0</v>
      </c>
      <c r="N706" s="16" t="n">
        <v>0</v>
      </c>
    </row>
    <row r="707">
      <c r="B707" t="s">
        <v>258</v>
      </c>
      <c r="C707" s="16" t="n">
        <v>0</v>
      </c>
      <c r="D707" s="16" t="n">
        <v>0</v>
      </c>
      <c r="E707" s="16" t="n">
        <v>0</v>
      </c>
      <c r="F707" s="16"/>
      <c r="G707" s="16" t="n">
        <v>0</v>
      </c>
      <c r="H707" s="16" t="n">
        <v>0</v>
      </c>
      <c r="I707" s="16" t="n">
        <v>0</v>
      </c>
      <c r="J707" s="16"/>
      <c r="K707" s="16" t="n">
        <v>0</v>
      </c>
      <c r="L707" s="16" t="n">
        <v>0</v>
      </c>
      <c r="M707" s="16" t="n">
        <v>0</v>
      </c>
      <c r="N707" s="16" t="n">
        <v>0</v>
      </c>
    </row>
    <row r="708">
      <c r="B708" t="s">
        <v>259</v>
      </c>
      <c r="C708" s="16" t="n">
        <v>0</v>
      </c>
      <c r="D708" s="16" t="n">
        <v>0</v>
      </c>
      <c r="E708" s="16" t="n">
        <v>0</v>
      </c>
      <c r="F708" s="16"/>
      <c r="G708" s="16" t="n">
        <v>0</v>
      </c>
      <c r="H708" s="16" t="n">
        <v>0</v>
      </c>
      <c r="I708" s="16" t="n">
        <v>0</v>
      </c>
      <c r="J708" s="16"/>
      <c r="K708" s="16" t="n">
        <v>0</v>
      </c>
      <c r="L708" s="16" t="n">
        <v>0</v>
      </c>
      <c r="M708" s="16" t="n">
        <v>0</v>
      </c>
      <c r="N708" s="16" t="n">
        <v>0</v>
      </c>
    </row>
    <row r="709">
      <c r="B709" t="s">
        <v>260</v>
      </c>
      <c r="C709" s="16" t="n">
        <v>0</v>
      </c>
      <c r="D709" s="16" t="n">
        <v>0</v>
      </c>
      <c r="E709" s="16" t="n">
        <v>0</v>
      </c>
      <c r="F709" s="16"/>
      <c r="G709" s="16" t="n">
        <v>0</v>
      </c>
      <c r="H709" s="16" t="n">
        <v>0</v>
      </c>
      <c r="I709" s="16" t="n">
        <v>0</v>
      </c>
      <c r="J709" s="16"/>
      <c r="K709" s="16" t="n">
        <v>0</v>
      </c>
      <c r="L709" s="16" t="n">
        <v>0</v>
      </c>
      <c r="M709" s="16" t="n">
        <v>0</v>
      </c>
      <c r="N709" s="16" t="n">
        <v>0</v>
      </c>
    </row>
    <row r="710">
      <c r="B710" t="s">
        <v>261</v>
      </c>
      <c r="C710" s="16" t="n">
        <v>0</v>
      </c>
      <c r="D710" s="16" t="n">
        <v>0</v>
      </c>
      <c r="E710" s="16" t="n">
        <v>0</v>
      </c>
      <c r="F710" s="16"/>
      <c r="G710" s="16" t="n">
        <v>0</v>
      </c>
      <c r="H710" s="16" t="n">
        <v>0</v>
      </c>
      <c r="I710" s="16" t="n">
        <v>0</v>
      </c>
      <c r="J710" s="16"/>
      <c r="K710" s="16" t="n">
        <v>0</v>
      </c>
      <c r="L710" s="16" t="n">
        <v>0</v>
      </c>
      <c r="M710" s="16" t="n">
        <v>0</v>
      </c>
      <c r="N710" s="16" t="n">
        <v>0</v>
      </c>
    </row>
    <row r="711">
      <c r="B711" t="s">
        <v>262</v>
      </c>
      <c r="C711" s="16" t="n">
        <v>0</v>
      </c>
      <c r="D711" s="16" t="n">
        <v>0</v>
      </c>
      <c r="E711" s="16" t="n">
        <v>0</v>
      </c>
      <c r="F711" s="16"/>
      <c r="G711" s="16" t="n">
        <v>0</v>
      </c>
      <c r="H711" s="16" t="n">
        <v>0</v>
      </c>
      <c r="I711" s="16" t="n">
        <v>0</v>
      </c>
      <c r="J711" s="16"/>
      <c r="K711" s="16" t="n">
        <v>0</v>
      </c>
      <c r="L711" s="16" t="n">
        <v>0</v>
      </c>
      <c r="M711" s="16" t="n">
        <v>0</v>
      </c>
      <c r="N711" s="16" t="n">
        <v>0</v>
      </c>
    </row>
    <row r="712">
      <c r="B712" t="s">
        <v>263</v>
      </c>
      <c r="C712" s="16" t="n">
        <v>0</v>
      </c>
      <c r="D712" s="16" t="n">
        <v>0</v>
      </c>
      <c r="E712" s="16" t="n">
        <v>0</v>
      </c>
      <c r="F712" s="16"/>
      <c r="G712" s="16" t="n">
        <v>0</v>
      </c>
      <c r="H712" s="16" t="n">
        <v>0</v>
      </c>
      <c r="I712" s="16" t="n">
        <v>0</v>
      </c>
      <c r="J712" s="16"/>
      <c r="K712" s="16" t="n">
        <v>0</v>
      </c>
      <c r="L712" s="16" t="n">
        <v>0</v>
      </c>
      <c r="M712" s="16" t="n">
        <v>0</v>
      </c>
      <c r="N712" s="16" t="n">
        <v>0</v>
      </c>
    </row>
    <row r="713">
      <c r="B713" t="s">
        <v>264</v>
      </c>
      <c r="C713" s="16" t="n">
        <v>0.73096218546702</v>
      </c>
      <c r="D713" s="16" t="n">
        <v>0.665414011924082</v>
      </c>
      <c r="E713" s="16" t="n">
        <v>0.792797848765001</v>
      </c>
      <c r="F713" s="16"/>
      <c r="G713" s="16" t="n">
        <v>0.722450493276479</v>
      </c>
      <c r="H713" s="16" t="n">
        <v>0.739883121139598</v>
      </c>
      <c r="I713" s="16" t="n">
        <v>0.726024653644049</v>
      </c>
      <c r="J713" s="16"/>
      <c r="K713" s="16" t="n">
        <v>0.747967080149085</v>
      </c>
      <c r="L713" s="16" t="n">
        <v>0.703337036952156</v>
      </c>
      <c r="M713" s="16" t="n">
        <v>0.703181161227933</v>
      </c>
      <c r="N713" s="16" t="n">
        <v>0.716194111555054</v>
      </c>
    </row>
    <row r="714">
      <c r="B714" t="s">
        <v>265</v>
      </c>
      <c r="C714" s="16" t="n">
        <v>0.112869944205461</v>
      </c>
      <c r="D714" s="16" t="n">
        <v>0.149457268389718</v>
      </c>
      <c r="E714" s="16" t="n">
        <v>0.0783571870010141</v>
      </c>
      <c r="F714" s="16"/>
      <c r="G714" s="16" t="n">
        <v>0.112402903064542</v>
      </c>
      <c r="H714" s="16" t="n">
        <v>0.103274695598914</v>
      </c>
      <c r="I714" s="16" t="n">
        <v>0.121981034113371</v>
      </c>
      <c r="J714" s="16"/>
      <c r="K714" s="16" t="n">
        <v>0.0952557524309802</v>
      </c>
      <c r="L714" s="16" t="n">
        <v>0.139650285529157</v>
      </c>
      <c r="M714" s="16" t="n">
        <v>0.151556191480903</v>
      </c>
      <c r="N714" s="16" t="n">
        <v>0.138315730619832</v>
      </c>
    </row>
    <row r="715">
      <c r="B715" t="s">
        <v>266</v>
      </c>
      <c r="C715" s="16" t="n">
        <v>0</v>
      </c>
      <c r="D715" s="16" t="n">
        <v>0</v>
      </c>
      <c r="E715" s="16" t="n">
        <v>0</v>
      </c>
      <c r="F715" s="16"/>
      <c r="G715" s="16" t="n">
        <v>0</v>
      </c>
      <c r="H715" s="16" t="n">
        <v>0</v>
      </c>
      <c r="I715" s="16" t="n">
        <v>0</v>
      </c>
      <c r="J715" s="16"/>
      <c r="K715" s="16" t="n">
        <v>0</v>
      </c>
      <c r="L715" s="16" t="n">
        <v>0</v>
      </c>
      <c r="M715" s="16" t="n">
        <v>0</v>
      </c>
      <c r="N715" s="16" t="n">
        <v>0</v>
      </c>
    </row>
    <row r="716">
      <c r="B716" t="s">
        <v>267</v>
      </c>
      <c r="C716" s="16" t="n">
        <v>0</v>
      </c>
      <c r="D716" s="16" t="n">
        <v>0</v>
      </c>
      <c r="E716" s="16" t="n">
        <v>0</v>
      </c>
      <c r="F716" s="16"/>
      <c r="G716" s="16" t="n">
        <v>0</v>
      </c>
      <c r="H716" s="16" t="n">
        <v>0</v>
      </c>
      <c r="I716" s="16" t="n">
        <v>0</v>
      </c>
      <c r="J716" s="16"/>
      <c r="K716" s="16" t="n">
        <v>0</v>
      </c>
      <c r="L716" s="16" t="n">
        <v>0</v>
      </c>
      <c r="M716" s="16" t="n">
        <v>0</v>
      </c>
      <c r="N716" s="16" t="n">
        <v>0</v>
      </c>
    </row>
    <row r="717">
      <c r="B717" t="s">
        <v>268</v>
      </c>
      <c r="C717" s="16" t="n">
        <v>0</v>
      </c>
      <c r="D717" s="16" t="n">
        <v>0</v>
      </c>
      <c r="E717" s="16" t="n">
        <v>0</v>
      </c>
      <c r="F717" s="16"/>
      <c r="G717" s="16" t="n">
        <v>0</v>
      </c>
      <c r="H717" s="16" t="n">
        <v>0</v>
      </c>
      <c r="I717" s="16" t="n">
        <v>0</v>
      </c>
      <c r="J717" s="16"/>
      <c r="K717" s="16" t="n">
        <v>0</v>
      </c>
      <c r="L717" s="16" t="n">
        <v>0</v>
      </c>
      <c r="M717" s="16" t="n">
        <v>0</v>
      </c>
      <c r="N717" s="16" t="n">
        <v>0</v>
      </c>
    </row>
    <row r="718">
      <c r="B718" t="s">
        <v>269</v>
      </c>
      <c r="C718" s="16" t="n">
        <v>0</v>
      </c>
      <c r="D718" s="16" t="n">
        <v>0</v>
      </c>
      <c r="E718" s="16" t="n">
        <v>0</v>
      </c>
      <c r="F718" s="16"/>
      <c r="G718" s="16" t="n">
        <v>0</v>
      </c>
      <c r="H718" s="16" t="n">
        <v>0</v>
      </c>
      <c r="I718" s="16" t="n">
        <v>0</v>
      </c>
      <c r="J718" s="16"/>
      <c r="K718" s="16" t="n">
        <v>0</v>
      </c>
      <c r="L718" s="16" t="n">
        <v>0</v>
      </c>
      <c r="M718" s="16" t="n">
        <v>0</v>
      </c>
      <c r="N718" s="16" t="n">
        <v>0</v>
      </c>
    </row>
    <row r="719">
      <c r="B719" t="s">
        <v>270</v>
      </c>
      <c r="C719" s="16" t="n">
        <v>0</v>
      </c>
      <c r="D719" s="16" t="n">
        <v>0</v>
      </c>
      <c r="E719" s="16" t="n">
        <v>0</v>
      </c>
      <c r="F719" s="16"/>
      <c r="G719" s="16" t="n">
        <v>0</v>
      </c>
      <c r="H719" s="16" t="n">
        <v>0</v>
      </c>
      <c r="I719" s="16" t="n">
        <v>0</v>
      </c>
      <c r="J719" s="16"/>
      <c r="K719" s="16" t="n">
        <v>0</v>
      </c>
      <c r="L719" s="16" t="n">
        <v>0</v>
      </c>
      <c r="M719" s="16" t="n">
        <v>0</v>
      </c>
      <c r="N719" s="16" t="n">
        <v>0</v>
      </c>
    </row>
    <row r="720">
      <c r="B720" t="s">
        <v>271</v>
      </c>
      <c r="C720" s="16" t="n">
        <v>0</v>
      </c>
      <c r="D720" s="16" t="n">
        <v>0</v>
      </c>
      <c r="E720" s="16" t="n">
        <v>0</v>
      </c>
      <c r="F720" s="16"/>
      <c r="G720" s="16" t="n">
        <v>0</v>
      </c>
      <c r="H720" s="16" t="n">
        <v>0</v>
      </c>
      <c r="I720" s="16" t="n">
        <v>0</v>
      </c>
      <c r="J720" s="16"/>
      <c r="K720" s="16" t="n">
        <v>0</v>
      </c>
      <c r="L720" s="16" t="n">
        <v>0</v>
      </c>
      <c r="M720" s="16" t="n">
        <v>0</v>
      </c>
      <c r="N720" s="16" t="n">
        <v>0</v>
      </c>
    </row>
    <row r="721">
      <c r="B721" t="s">
        <v>272</v>
      </c>
      <c r="C721" s="16" t="n">
        <v>0</v>
      </c>
      <c r="D721" s="16" t="n">
        <v>0</v>
      </c>
      <c r="E721" s="16" t="n">
        <v>0</v>
      </c>
      <c r="F721" s="16"/>
      <c r="G721" s="16" t="n">
        <v>0</v>
      </c>
      <c r="H721" s="16" t="n">
        <v>0</v>
      </c>
      <c r="I721" s="16" t="n">
        <v>0</v>
      </c>
      <c r="J721" s="16"/>
      <c r="K721" s="16" t="n">
        <v>0</v>
      </c>
      <c r="L721" s="16" t="n">
        <v>0</v>
      </c>
      <c r="M721" s="16" t="n">
        <v>0</v>
      </c>
      <c r="N721" s="16" t="n">
        <v>0</v>
      </c>
    </row>
    <row r="722">
      <c r="B722" t="s">
        <v>273</v>
      </c>
      <c r="C722" s="16" t="n">
        <v>0</v>
      </c>
      <c r="D722" s="16" t="n">
        <v>0</v>
      </c>
      <c r="E722" s="16" t="n">
        <v>0</v>
      </c>
      <c r="F722" s="16"/>
      <c r="G722" s="16" t="n">
        <v>0</v>
      </c>
      <c r="H722" s="16" t="n">
        <v>0</v>
      </c>
      <c r="I722" s="16" t="n">
        <v>0</v>
      </c>
      <c r="J722" s="16"/>
      <c r="K722" s="16" t="n">
        <v>0</v>
      </c>
      <c r="L722" s="16" t="n">
        <v>0</v>
      </c>
      <c r="M722" s="16" t="n">
        <v>0</v>
      </c>
      <c r="N722" s="16" t="n">
        <v>0</v>
      </c>
    </row>
    <row r="723">
      <c r="B723" t="s">
        <v>274</v>
      </c>
      <c r="C723" s="16" t="n">
        <v>0</v>
      </c>
      <c r="D723" s="16" t="n">
        <v>0</v>
      </c>
      <c r="E723" s="16" t="n">
        <v>0</v>
      </c>
      <c r="F723" s="16"/>
      <c r="G723" s="16" t="n">
        <v>0</v>
      </c>
      <c r="H723" s="16" t="n">
        <v>0</v>
      </c>
      <c r="I723" s="16" t="n">
        <v>0</v>
      </c>
      <c r="J723" s="16"/>
      <c r="K723" s="16" t="n">
        <v>0</v>
      </c>
      <c r="L723" s="16" t="n">
        <v>0</v>
      </c>
      <c r="M723" s="16" t="n">
        <v>0</v>
      </c>
      <c r="N723" s="16" t="n">
        <v>0</v>
      </c>
    </row>
    <row r="724">
      <c r="B724" t="s">
        <v>275</v>
      </c>
      <c r="C724" s="16" t="n">
        <v>0</v>
      </c>
      <c r="D724" s="16" t="n">
        <v>0</v>
      </c>
      <c r="E724" s="16" t="n">
        <v>0</v>
      </c>
      <c r="F724" s="16"/>
      <c r="G724" s="16" t="n">
        <v>0</v>
      </c>
      <c r="H724" s="16" t="n">
        <v>0</v>
      </c>
      <c r="I724" s="16" t="n">
        <v>0</v>
      </c>
      <c r="J724" s="16"/>
      <c r="K724" s="16" t="n">
        <v>0</v>
      </c>
      <c r="L724" s="16" t="n">
        <v>0</v>
      </c>
      <c r="M724" s="16" t="n">
        <v>0</v>
      </c>
      <c r="N724" s="16" t="n">
        <v>0</v>
      </c>
    </row>
    <row r="725">
      <c r="B725" t="s">
        <v>249</v>
      </c>
      <c r="C725" s="16" t="n">
        <v>0.0560114075862984</v>
      </c>
      <c r="D725" s="16" t="n">
        <v>0.0655330688888571</v>
      </c>
      <c r="E725" s="16" t="n">
        <v>0.0465533838778165</v>
      </c>
      <c r="F725" s="16"/>
      <c r="G725" s="16" t="n">
        <v>0.0537276925606128</v>
      </c>
      <c r="H725" s="16" t="n">
        <v>0.048023310179473</v>
      </c>
      <c r="I725" s="16" t="n">
        <v>0.0643448485903344</v>
      </c>
      <c r="J725" s="16"/>
      <c r="K725" s="16" t="n">
        <v>0.0536006033110102</v>
      </c>
      <c r="L725" s="16" t="n">
        <v>0.0543381065908285</v>
      </c>
      <c r="M725" s="16" t="n">
        <v>0.0632280113033461</v>
      </c>
      <c r="N725" s="16" t="n">
        <v>0.0702663864983438</v>
      </c>
    </row>
    <row r="726">
      <c r="B726" t="s">
        <v>250</v>
      </c>
      <c r="C726" s="16" t="n">
        <v>0.100156462741221</v>
      </c>
      <c r="D726" s="16" t="n">
        <v>0.119595650797343</v>
      </c>
      <c r="E726" s="16" t="n">
        <v>0.0822915803561681</v>
      </c>
      <c r="F726" s="16"/>
      <c r="G726" s="16" t="n">
        <v>0.111418911098366</v>
      </c>
      <c r="H726" s="16" t="n">
        <v>0.108818873082016</v>
      </c>
      <c r="I726" s="16" t="n">
        <v>0.0876494636522458</v>
      </c>
      <c r="J726" s="16"/>
      <c r="K726" s="16" t="n">
        <v>0.103176564108925</v>
      </c>
      <c r="L726" s="16" t="n">
        <v>0.102674570927859</v>
      </c>
      <c r="M726" s="16" t="n">
        <v>0.082034635987818</v>
      </c>
      <c r="N726" s="16" t="n">
        <v>0.0752237713267697</v>
      </c>
    </row>
    <row r="727">
      <c r="C727" s="16"/>
      <c r="D727" s="16"/>
      <c r="E727" s="16"/>
      <c r="F727" s="16"/>
      <c r="G727" s="16"/>
      <c r="H727" s="16"/>
      <c r="I727" s="16"/>
      <c r="J727" s="16"/>
      <c r="K727" s="16"/>
      <c r="L727" s="16"/>
      <c r="M727" s="16"/>
      <c r="N727" s="16"/>
    </row>
    <row r="728">
      <c r="B728" s="7" t="s">
        <v>255</v>
      </c>
      <c r="C728" s="16"/>
      <c r="D728" s="16"/>
      <c r="E728" s="16"/>
      <c r="F728" s="16"/>
      <c r="G728" s="16"/>
      <c r="H728" s="16"/>
      <c r="I728" s="16"/>
      <c r="J728" s="16"/>
      <c r="K728" s="16"/>
      <c r="L728" s="16"/>
      <c r="M728" s="16"/>
      <c r="N728" s="16"/>
    </row>
    <row r="729">
      <c r="B729" s="26" t="s">
        <v>44</v>
      </c>
      <c r="C729" s="16"/>
      <c r="D729" s="16"/>
      <c r="E729" s="16"/>
      <c r="F729" s="16"/>
      <c r="G729" s="16"/>
      <c r="H729" s="16"/>
      <c r="I729" s="16"/>
      <c r="J729" s="16"/>
      <c r="K729" s="16"/>
      <c r="L729" s="16"/>
      <c r="M729" s="16"/>
      <c r="N729" s="16"/>
    </row>
    <row r="730">
      <c r="B730" t="s">
        <v>256</v>
      </c>
      <c r="C730" s="16" t="n">
        <v>0</v>
      </c>
      <c r="D730" s="16" t="n">
        <v>0</v>
      </c>
      <c r="E730" s="16" t="n">
        <v>0</v>
      </c>
      <c r="F730" s="16"/>
      <c r="G730" s="16" t="n">
        <v>0</v>
      </c>
      <c r="H730" s="16" t="n">
        <v>0</v>
      </c>
      <c r="I730" s="16" t="n">
        <v>0</v>
      </c>
      <c r="J730" s="16"/>
      <c r="K730" s="16" t="n">
        <v>0</v>
      </c>
      <c r="L730" s="16" t="n">
        <v>0</v>
      </c>
      <c r="M730" s="16" t="n">
        <v>0</v>
      </c>
      <c r="N730" s="16" t="n">
        <v>0</v>
      </c>
    </row>
    <row r="731">
      <c r="B731" t="s">
        <v>257</v>
      </c>
      <c r="C731" s="16" t="n">
        <v>0</v>
      </c>
      <c r="D731" s="16" t="n">
        <v>0</v>
      </c>
      <c r="E731" s="16" t="n">
        <v>0</v>
      </c>
      <c r="F731" s="16"/>
      <c r="G731" s="16" t="n">
        <v>0</v>
      </c>
      <c r="H731" s="16" t="n">
        <v>0</v>
      </c>
      <c r="I731" s="16" t="n">
        <v>0</v>
      </c>
      <c r="J731" s="16"/>
      <c r="K731" s="16" t="n">
        <v>0</v>
      </c>
      <c r="L731" s="16" t="n">
        <v>0</v>
      </c>
      <c r="M731" s="16" t="n">
        <v>0</v>
      </c>
      <c r="N731" s="16" t="n">
        <v>0</v>
      </c>
    </row>
    <row r="732">
      <c r="B732" t="s">
        <v>258</v>
      </c>
      <c r="C732" s="16" t="n">
        <v>0</v>
      </c>
      <c r="D732" s="16" t="n">
        <v>0</v>
      </c>
      <c r="E732" s="16" t="n">
        <v>0</v>
      </c>
      <c r="F732" s="16"/>
      <c r="G732" s="16" t="n">
        <v>0</v>
      </c>
      <c r="H732" s="16" t="n">
        <v>0</v>
      </c>
      <c r="I732" s="16" t="n">
        <v>0</v>
      </c>
      <c r="J732" s="16"/>
      <c r="K732" s="16" t="n">
        <v>0</v>
      </c>
      <c r="L732" s="16" t="n">
        <v>0</v>
      </c>
      <c r="M732" s="16" t="n">
        <v>0</v>
      </c>
      <c r="N732" s="16" t="n">
        <v>0</v>
      </c>
    </row>
    <row r="733">
      <c r="B733" t="s">
        <v>259</v>
      </c>
      <c r="C733" s="16" t="n">
        <v>0</v>
      </c>
      <c r="D733" s="16" t="n">
        <v>0</v>
      </c>
      <c r="E733" s="16" t="n">
        <v>0</v>
      </c>
      <c r="F733" s="16"/>
      <c r="G733" s="16" t="n">
        <v>0</v>
      </c>
      <c r="H733" s="16" t="n">
        <v>0</v>
      </c>
      <c r="I733" s="16" t="n">
        <v>0</v>
      </c>
      <c r="J733" s="16"/>
      <c r="K733" s="16" t="n">
        <v>0</v>
      </c>
      <c r="L733" s="16" t="n">
        <v>0</v>
      </c>
      <c r="M733" s="16" t="n">
        <v>0</v>
      </c>
      <c r="N733" s="16" t="n">
        <v>0</v>
      </c>
    </row>
    <row r="734">
      <c r="B734" t="s">
        <v>260</v>
      </c>
      <c r="C734" s="16" t="n">
        <v>0</v>
      </c>
      <c r="D734" s="16" t="n">
        <v>0</v>
      </c>
      <c r="E734" s="16" t="n">
        <v>0</v>
      </c>
      <c r="F734" s="16"/>
      <c r="G734" s="16" t="n">
        <v>0</v>
      </c>
      <c r="H734" s="16" t="n">
        <v>0</v>
      </c>
      <c r="I734" s="16" t="n">
        <v>0</v>
      </c>
      <c r="J734" s="16"/>
      <c r="K734" s="16" t="n">
        <v>0</v>
      </c>
      <c r="L734" s="16" t="n">
        <v>0</v>
      </c>
      <c r="M734" s="16" t="n">
        <v>0</v>
      </c>
      <c r="N734" s="16" t="n">
        <v>0</v>
      </c>
    </row>
    <row r="735">
      <c r="B735" t="s">
        <v>261</v>
      </c>
      <c r="C735" s="16" t="n">
        <v>0</v>
      </c>
      <c r="D735" s="16" t="n">
        <v>0</v>
      </c>
      <c r="E735" s="16" t="n">
        <v>0</v>
      </c>
      <c r="F735" s="16"/>
      <c r="G735" s="16" t="n">
        <v>0</v>
      </c>
      <c r="H735" s="16" t="n">
        <v>0</v>
      </c>
      <c r="I735" s="16" t="n">
        <v>0</v>
      </c>
      <c r="J735" s="16"/>
      <c r="K735" s="16" t="n">
        <v>0</v>
      </c>
      <c r="L735" s="16" t="n">
        <v>0</v>
      </c>
      <c r="M735" s="16" t="n">
        <v>0</v>
      </c>
      <c r="N735" s="16" t="n">
        <v>0</v>
      </c>
    </row>
    <row r="736">
      <c r="B736" t="s">
        <v>262</v>
      </c>
      <c r="C736" s="16" t="n">
        <v>0</v>
      </c>
      <c r="D736" s="16" t="n">
        <v>0</v>
      </c>
      <c r="E736" s="16" t="n">
        <v>0</v>
      </c>
      <c r="F736" s="16"/>
      <c r="G736" s="16" t="n">
        <v>0</v>
      </c>
      <c r="H736" s="16" t="n">
        <v>0</v>
      </c>
      <c r="I736" s="16" t="n">
        <v>0</v>
      </c>
      <c r="J736" s="16"/>
      <c r="K736" s="16" t="n">
        <v>0</v>
      </c>
      <c r="L736" s="16" t="n">
        <v>0</v>
      </c>
      <c r="M736" s="16" t="n">
        <v>0</v>
      </c>
      <c r="N736" s="16" t="n">
        <v>0</v>
      </c>
    </row>
    <row r="737">
      <c r="B737" t="s">
        <v>263</v>
      </c>
      <c r="C737" s="16" t="n">
        <v>0</v>
      </c>
      <c r="D737" s="16" t="n">
        <v>0</v>
      </c>
      <c r="E737" s="16" t="n">
        <v>0</v>
      </c>
      <c r="F737" s="16"/>
      <c r="G737" s="16" t="n">
        <v>0</v>
      </c>
      <c r="H737" s="16" t="n">
        <v>0</v>
      </c>
      <c r="I737" s="16" t="n">
        <v>0</v>
      </c>
      <c r="J737" s="16"/>
      <c r="K737" s="16" t="n">
        <v>0</v>
      </c>
      <c r="L737" s="16" t="n">
        <v>0</v>
      </c>
      <c r="M737" s="16" t="n">
        <v>0</v>
      </c>
      <c r="N737" s="16" t="n">
        <v>0</v>
      </c>
    </row>
    <row r="738">
      <c r="B738" t="s">
        <v>264</v>
      </c>
      <c r="C738" s="16" t="n">
        <v>0</v>
      </c>
      <c r="D738" s="16" t="n">
        <v>0</v>
      </c>
      <c r="E738" s="16" t="n">
        <v>0</v>
      </c>
      <c r="F738" s="16"/>
      <c r="G738" s="16" t="n">
        <v>0</v>
      </c>
      <c r="H738" s="16" t="n">
        <v>0</v>
      </c>
      <c r="I738" s="16" t="n">
        <v>0</v>
      </c>
      <c r="J738" s="16"/>
      <c r="K738" s="16" t="n">
        <v>0</v>
      </c>
      <c r="L738" s="16" t="n">
        <v>0</v>
      </c>
      <c r="M738" s="16" t="n">
        <v>0</v>
      </c>
      <c r="N738" s="16" t="n">
        <v>0</v>
      </c>
    </row>
    <row r="739">
      <c r="B739" t="s">
        <v>265</v>
      </c>
      <c r="C739" s="16" t="n">
        <v>0</v>
      </c>
      <c r="D739" s="16" t="n">
        <v>0</v>
      </c>
      <c r="E739" s="16" t="n">
        <v>0</v>
      </c>
      <c r="F739" s="16"/>
      <c r="G739" s="16" t="n">
        <v>0</v>
      </c>
      <c r="H739" s="16" t="n">
        <v>0</v>
      </c>
      <c r="I739" s="16" t="n">
        <v>0</v>
      </c>
      <c r="J739" s="16"/>
      <c r="K739" s="16" t="n">
        <v>0</v>
      </c>
      <c r="L739" s="16" t="n">
        <v>0</v>
      </c>
      <c r="M739" s="16" t="n">
        <v>0</v>
      </c>
      <c r="N739" s="16" t="n">
        <v>0</v>
      </c>
    </row>
    <row r="740">
      <c r="B740" t="s">
        <v>266</v>
      </c>
      <c r="C740" s="16" t="n">
        <v>0</v>
      </c>
      <c r="D740" s="16" t="n">
        <v>0</v>
      </c>
      <c r="E740" s="16" t="n">
        <v>0</v>
      </c>
      <c r="F740" s="16"/>
      <c r="G740" s="16" t="n">
        <v>0</v>
      </c>
      <c r="H740" s="16" t="n">
        <v>0</v>
      </c>
      <c r="I740" s="16" t="n">
        <v>0</v>
      </c>
      <c r="J740" s="16"/>
      <c r="K740" s="16" t="n">
        <v>0</v>
      </c>
      <c r="L740" s="16" t="n">
        <v>0</v>
      </c>
      <c r="M740" s="16" t="n">
        <v>0</v>
      </c>
      <c r="N740" s="16" t="n">
        <v>0</v>
      </c>
    </row>
    <row r="741">
      <c r="B741" t="s">
        <v>267</v>
      </c>
      <c r="C741" s="16" t="n">
        <v>0</v>
      </c>
      <c r="D741" s="16" t="n">
        <v>0</v>
      </c>
      <c r="E741" s="16" t="n">
        <v>0</v>
      </c>
      <c r="F741" s="16"/>
      <c r="G741" s="16" t="n">
        <v>0</v>
      </c>
      <c r="H741" s="16" t="n">
        <v>0</v>
      </c>
      <c r="I741" s="16" t="n">
        <v>0</v>
      </c>
      <c r="J741" s="16"/>
      <c r="K741" s="16" t="n">
        <v>0</v>
      </c>
      <c r="L741" s="16" t="n">
        <v>0</v>
      </c>
      <c r="M741" s="16" t="n">
        <v>0</v>
      </c>
      <c r="N741" s="16" t="n">
        <v>0</v>
      </c>
    </row>
    <row r="742">
      <c r="B742" t="s">
        <v>268</v>
      </c>
      <c r="C742" s="16" t="n">
        <v>0</v>
      </c>
      <c r="D742" s="16" t="n">
        <v>0</v>
      </c>
      <c r="E742" s="16" t="n">
        <v>0</v>
      </c>
      <c r="F742" s="16"/>
      <c r="G742" s="16" t="n">
        <v>0</v>
      </c>
      <c r="H742" s="16" t="n">
        <v>0</v>
      </c>
      <c r="I742" s="16" t="n">
        <v>0</v>
      </c>
      <c r="J742" s="16"/>
      <c r="K742" s="16" t="n">
        <v>0</v>
      </c>
      <c r="L742" s="16" t="n">
        <v>0</v>
      </c>
      <c r="M742" s="16" t="n">
        <v>0</v>
      </c>
      <c r="N742" s="16" t="n">
        <v>0</v>
      </c>
    </row>
    <row r="743">
      <c r="B743" t="s">
        <v>269</v>
      </c>
      <c r="C743" s="16" t="n">
        <v>0</v>
      </c>
      <c r="D743" s="16" t="n">
        <v>0</v>
      </c>
      <c r="E743" s="16" t="n">
        <v>0</v>
      </c>
      <c r="F743" s="16"/>
      <c r="G743" s="16" t="n">
        <v>0</v>
      </c>
      <c r="H743" s="16" t="n">
        <v>0</v>
      </c>
      <c r="I743" s="16" t="n">
        <v>0</v>
      </c>
      <c r="J743" s="16"/>
      <c r="K743" s="16" t="n">
        <v>0</v>
      </c>
      <c r="L743" s="16" t="n">
        <v>0</v>
      </c>
      <c r="M743" s="16" t="n">
        <v>0</v>
      </c>
      <c r="N743" s="16" t="n">
        <v>0</v>
      </c>
    </row>
    <row r="744">
      <c r="B744" t="s">
        <v>270</v>
      </c>
      <c r="C744" s="16" t="n">
        <v>0.686431672362204</v>
      </c>
      <c r="D744" s="16" t="n">
        <v>0.683532934778577</v>
      </c>
      <c r="E744" s="16" t="n">
        <v>0.687193175359017</v>
      </c>
      <c r="F744" s="16"/>
      <c r="G744" s="16" t="n">
        <v>0.662683006649074</v>
      </c>
      <c r="H744" s="16" t="n">
        <v>0.696983094325613</v>
      </c>
      <c r="I744" s="16" t="n">
        <v>0.685995252841086</v>
      </c>
      <c r="J744" s="16"/>
      <c r="K744" s="16" t="n">
        <v>0.668164706241002</v>
      </c>
      <c r="L744" s="16" t="n">
        <v>0.740381290795116</v>
      </c>
      <c r="M744" s="16" t="n">
        <v>0.725641050521926</v>
      </c>
      <c r="N744" s="16" t="n">
        <v>0.697666981308126</v>
      </c>
    </row>
    <row r="745">
      <c r="B745" t="s">
        <v>271</v>
      </c>
      <c r="C745" s="16" t="n">
        <v>0.139084519237278</v>
      </c>
      <c r="D745" s="16" t="n">
        <v>0.140840400094012</v>
      </c>
      <c r="E745" s="16" t="n">
        <v>0.139158267559709</v>
      </c>
      <c r="F745" s="16"/>
      <c r="G745" s="16" t="n">
        <v>0.168737135298986</v>
      </c>
      <c r="H745" s="16" t="n">
        <v>0.125550071174396</v>
      </c>
      <c r="I745" s="16" t="n">
        <v>0.139964280892556</v>
      </c>
      <c r="J745" s="16"/>
      <c r="K745" s="16" t="n">
        <v>0.143448485635228</v>
      </c>
      <c r="L745" s="16" t="n">
        <v>0.138754900522236</v>
      </c>
      <c r="M745" s="16" t="n">
        <v>0.124025058919299</v>
      </c>
      <c r="N745" s="16" t="n">
        <v>0.107666716145151</v>
      </c>
    </row>
    <row r="746">
      <c r="B746" t="s">
        <v>272</v>
      </c>
      <c r="C746" s="16" t="n">
        <v>0</v>
      </c>
      <c r="D746" s="16" t="n">
        <v>0</v>
      </c>
      <c r="E746" s="16" t="n">
        <v>0</v>
      </c>
      <c r="F746" s="16"/>
      <c r="G746" s="16" t="n">
        <v>0</v>
      </c>
      <c r="H746" s="16" t="n">
        <v>0</v>
      </c>
      <c r="I746" s="16" t="n">
        <v>0</v>
      </c>
      <c r="J746" s="16"/>
      <c r="K746" s="16" t="n">
        <v>0</v>
      </c>
      <c r="L746" s="16" t="n">
        <v>0</v>
      </c>
      <c r="M746" s="16" t="n">
        <v>0</v>
      </c>
      <c r="N746" s="16" t="n">
        <v>0</v>
      </c>
    </row>
    <row r="747">
      <c r="B747" t="s">
        <v>273</v>
      </c>
      <c r="C747" s="16" t="n">
        <v>0</v>
      </c>
      <c r="D747" s="16" t="n">
        <v>0</v>
      </c>
      <c r="E747" s="16" t="n">
        <v>0</v>
      </c>
      <c r="F747" s="16"/>
      <c r="G747" s="16" t="n">
        <v>0</v>
      </c>
      <c r="H747" s="16" t="n">
        <v>0</v>
      </c>
      <c r="I747" s="16" t="n">
        <v>0</v>
      </c>
      <c r="J747" s="16"/>
      <c r="K747" s="16" t="n">
        <v>0</v>
      </c>
      <c r="L747" s="16" t="n">
        <v>0</v>
      </c>
      <c r="M747" s="16" t="n">
        <v>0</v>
      </c>
      <c r="N747" s="16" t="n">
        <v>0</v>
      </c>
    </row>
    <row r="748">
      <c r="B748" t="s">
        <v>274</v>
      </c>
      <c r="C748" s="16" t="n">
        <v>0</v>
      </c>
      <c r="D748" s="16" t="n">
        <v>0</v>
      </c>
      <c r="E748" s="16" t="n">
        <v>0</v>
      </c>
      <c r="F748" s="16"/>
      <c r="G748" s="16" t="n">
        <v>0</v>
      </c>
      <c r="H748" s="16" t="n">
        <v>0</v>
      </c>
      <c r="I748" s="16" t="n">
        <v>0</v>
      </c>
      <c r="J748" s="16"/>
      <c r="K748" s="16" t="n">
        <v>0</v>
      </c>
      <c r="L748" s="16" t="n">
        <v>0</v>
      </c>
      <c r="M748" s="16" t="n">
        <v>0</v>
      </c>
      <c r="N748" s="16" t="n">
        <v>0</v>
      </c>
    </row>
    <row r="749">
      <c r="B749" t="s">
        <v>275</v>
      </c>
      <c r="C749" s="16" t="n">
        <v>0</v>
      </c>
      <c r="D749" s="16" t="n">
        <v>0</v>
      </c>
      <c r="E749" s="16" t="n">
        <v>0</v>
      </c>
      <c r="F749" s="16"/>
      <c r="G749" s="16" t="n">
        <v>0</v>
      </c>
      <c r="H749" s="16" t="n">
        <v>0</v>
      </c>
      <c r="I749" s="16" t="n">
        <v>0</v>
      </c>
      <c r="J749" s="16"/>
      <c r="K749" s="16" t="n">
        <v>0</v>
      </c>
      <c r="L749" s="16" t="n">
        <v>0</v>
      </c>
      <c r="M749" s="16" t="n">
        <v>0</v>
      </c>
      <c r="N749" s="16" t="n">
        <v>0</v>
      </c>
    </row>
    <row r="750">
      <c r="B750" t="s">
        <v>249</v>
      </c>
      <c r="C750" s="16" t="n">
        <v>0.0608720618139218</v>
      </c>
      <c r="D750" s="16" t="n">
        <v>0.0638820698890404</v>
      </c>
      <c r="E750" s="16" t="n">
        <v>0.058558380419259</v>
      </c>
      <c r="F750" s="16"/>
      <c r="G750" s="16" t="n">
        <v>0.050157815950437</v>
      </c>
      <c r="H750" s="16" t="n">
        <v>0.0596438148247655</v>
      </c>
      <c r="I750" s="16" t="n">
        <v>0.0662464110152664</v>
      </c>
      <c r="J750" s="16"/>
      <c r="K750" s="16" t="n">
        <v>0.059994630835707</v>
      </c>
      <c r="L750" s="16" t="n">
        <v>0.0514643502043312</v>
      </c>
      <c r="M750" s="16" t="n">
        <v>0.0524151043830753</v>
      </c>
      <c r="N750" s="16" t="n">
        <v>0.0962138965528571</v>
      </c>
    </row>
    <row r="751">
      <c r="B751" t="s">
        <v>250</v>
      </c>
      <c r="C751" s="16" t="n">
        <v>0.113611746586596</v>
      </c>
      <c r="D751" s="16" t="n">
        <v>0.111744595238371</v>
      </c>
      <c r="E751" s="16" t="n">
        <v>0.115090176662015</v>
      </c>
      <c r="F751" s="16"/>
      <c r="G751" s="16" t="n">
        <v>0.118422042101503</v>
      </c>
      <c r="H751" s="16" t="n">
        <v>0.117823019675226</v>
      </c>
      <c r="I751" s="16" t="n">
        <v>0.107794055251091</v>
      </c>
      <c r="J751" s="16"/>
      <c r="K751" s="16" t="n">
        <v>0.128392177288063</v>
      </c>
      <c r="L751" s="16" t="n">
        <v>0.0693994584783161</v>
      </c>
      <c r="M751" s="16" t="n">
        <v>0.0979187861756998</v>
      </c>
      <c r="N751" s="16" t="n">
        <v>0.098452405993866</v>
      </c>
    </row>
    <row r="752">
      <c r="C752" s="16"/>
      <c r="D752" s="16"/>
      <c r="E752" s="16"/>
      <c r="F752" s="16"/>
      <c r="G752" s="16"/>
      <c r="H752" s="16"/>
      <c r="I752" s="16"/>
      <c r="J752" s="16"/>
      <c r="K752" s="16"/>
      <c r="L752" s="16"/>
      <c r="M752" s="16"/>
      <c r="N752" s="16"/>
    </row>
    <row r="753">
      <c r="B753" s="7" t="s">
        <v>255</v>
      </c>
      <c r="C753" s="16"/>
      <c r="D753" s="16"/>
      <c r="E753" s="16"/>
      <c r="F753" s="16"/>
      <c r="G753" s="16"/>
      <c r="H753" s="16"/>
      <c r="I753" s="16"/>
      <c r="J753" s="16"/>
      <c r="K753" s="16"/>
      <c r="L753" s="16"/>
      <c r="M753" s="16"/>
      <c r="N753" s="16"/>
    </row>
    <row r="754">
      <c r="B754" s="26" t="s">
        <v>44</v>
      </c>
      <c r="C754" s="16"/>
      <c r="D754" s="16"/>
      <c r="E754" s="16"/>
      <c r="F754" s="16"/>
      <c r="G754" s="16"/>
      <c r="H754" s="16"/>
      <c r="I754" s="16"/>
      <c r="J754" s="16"/>
      <c r="K754" s="16"/>
      <c r="L754" s="16"/>
      <c r="M754" s="16"/>
      <c r="N754" s="16"/>
    </row>
    <row r="755">
      <c r="B755" t="s">
        <v>256</v>
      </c>
      <c r="C755" s="16" t="n">
        <v>0</v>
      </c>
      <c r="D755" s="16" t="n">
        <v>0</v>
      </c>
      <c r="E755" s="16" t="n">
        <v>0</v>
      </c>
      <c r="F755" s="16"/>
      <c r="G755" s="16" t="n">
        <v>0</v>
      </c>
      <c r="H755" s="16" t="n">
        <v>0</v>
      </c>
      <c r="I755" s="16" t="n">
        <v>0</v>
      </c>
      <c r="J755" s="16"/>
      <c r="K755" s="16" t="n">
        <v>0</v>
      </c>
      <c r="L755" s="16" t="n">
        <v>0</v>
      </c>
      <c r="M755" s="16" t="n">
        <v>0</v>
      </c>
      <c r="N755" s="16" t="n">
        <v>0</v>
      </c>
    </row>
    <row r="756">
      <c r="B756" t="s">
        <v>257</v>
      </c>
      <c r="C756" s="16" t="n">
        <v>0</v>
      </c>
      <c r="D756" s="16" t="n">
        <v>0</v>
      </c>
      <c r="E756" s="16" t="n">
        <v>0</v>
      </c>
      <c r="F756" s="16"/>
      <c r="G756" s="16" t="n">
        <v>0</v>
      </c>
      <c r="H756" s="16" t="n">
        <v>0</v>
      </c>
      <c r="I756" s="16" t="n">
        <v>0</v>
      </c>
      <c r="J756" s="16"/>
      <c r="K756" s="16" t="n">
        <v>0</v>
      </c>
      <c r="L756" s="16" t="n">
        <v>0</v>
      </c>
      <c r="M756" s="16" t="n">
        <v>0</v>
      </c>
      <c r="N756" s="16" t="n">
        <v>0</v>
      </c>
    </row>
    <row r="757">
      <c r="B757" t="s">
        <v>258</v>
      </c>
      <c r="C757" s="16" t="n">
        <v>0</v>
      </c>
      <c r="D757" s="16" t="n">
        <v>0</v>
      </c>
      <c r="E757" s="16" t="n">
        <v>0</v>
      </c>
      <c r="F757" s="16"/>
      <c r="G757" s="16" t="n">
        <v>0</v>
      </c>
      <c r="H757" s="16" t="n">
        <v>0</v>
      </c>
      <c r="I757" s="16" t="n">
        <v>0</v>
      </c>
      <c r="J757" s="16"/>
      <c r="K757" s="16" t="n">
        <v>0</v>
      </c>
      <c r="L757" s="16" t="n">
        <v>0</v>
      </c>
      <c r="M757" s="16" t="n">
        <v>0</v>
      </c>
      <c r="N757" s="16" t="n">
        <v>0</v>
      </c>
    </row>
    <row r="758">
      <c r="B758" t="s">
        <v>259</v>
      </c>
      <c r="C758" s="16" t="n">
        <v>0</v>
      </c>
      <c r="D758" s="16" t="n">
        <v>0</v>
      </c>
      <c r="E758" s="16" t="n">
        <v>0</v>
      </c>
      <c r="F758" s="16"/>
      <c r="G758" s="16" t="n">
        <v>0</v>
      </c>
      <c r="H758" s="16" t="n">
        <v>0</v>
      </c>
      <c r="I758" s="16" t="n">
        <v>0</v>
      </c>
      <c r="J758" s="16"/>
      <c r="K758" s="16" t="n">
        <v>0</v>
      </c>
      <c r="L758" s="16" t="n">
        <v>0</v>
      </c>
      <c r="M758" s="16" t="n">
        <v>0</v>
      </c>
      <c r="N758" s="16" t="n">
        <v>0</v>
      </c>
    </row>
    <row r="759">
      <c r="B759" t="s">
        <v>260</v>
      </c>
      <c r="C759" s="16" t="n">
        <v>0</v>
      </c>
      <c r="D759" s="16" t="n">
        <v>0</v>
      </c>
      <c r="E759" s="16" t="n">
        <v>0</v>
      </c>
      <c r="F759" s="16"/>
      <c r="G759" s="16" t="n">
        <v>0</v>
      </c>
      <c r="H759" s="16" t="n">
        <v>0</v>
      </c>
      <c r="I759" s="16" t="n">
        <v>0</v>
      </c>
      <c r="J759" s="16"/>
      <c r="K759" s="16" t="n">
        <v>0</v>
      </c>
      <c r="L759" s="16" t="n">
        <v>0</v>
      </c>
      <c r="M759" s="16" t="n">
        <v>0</v>
      </c>
      <c r="N759" s="16" t="n">
        <v>0</v>
      </c>
    </row>
    <row r="760">
      <c r="B760" t="s">
        <v>261</v>
      </c>
      <c r="C760" s="16" t="n">
        <v>0</v>
      </c>
      <c r="D760" s="16" t="n">
        <v>0</v>
      </c>
      <c r="E760" s="16" t="n">
        <v>0</v>
      </c>
      <c r="F760" s="16"/>
      <c r="G760" s="16" t="n">
        <v>0</v>
      </c>
      <c r="H760" s="16" t="n">
        <v>0</v>
      </c>
      <c r="I760" s="16" t="n">
        <v>0</v>
      </c>
      <c r="J760" s="16"/>
      <c r="K760" s="16" t="n">
        <v>0</v>
      </c>
      <c r="L760" s="16" t="n">
        <v>0</v>
      </c>
      <c r="M760" s="16" t="n">
        <v>0</v>
      </c>
      <c r="N760" s="16" t="n">
        <v>0</v>
      </c>
    </row>
    <row r="761">
      <c r="B761" t="s">
        <v>262</v>
      </c>
      <c r="C761" s="16" t="n">
        <v>0</v>
      </c>
      <c r="D761" s="16" t="n">
        <v>0</v>
      </c>
      <c r="E761" s="16" t="n">
        <v>0</v>
      </c>
      <c r="F761" s="16"/>
      <c r="G761" s="16" t="n">
        <v>0</v>
      </c>
      <c r="H761" s="16" t="n">
        <v>0</v>
      </c>
      <c r="I761" s="16" t="n">
        <v>0</v>
      </c>
      <c r="J761" s="16"/>
      <c r="K761" s="16" t="n">
        <v>0</v>
      </c>
      <c r="L761" s="16" t="n">
        <v>0</v>
      </c>
      <c r="M761" s="16" t="n">
        <v>0</v>
      </c>
      <c r="N761" s="16" t="n">
        <v>0</v>
      </c>
    </row>
    <row r="762">
      <c r="B762" t="s">
        <v>263</v>
      </c>
      <c r="C762" s="16" t="n">
        <v>0</v>
      </c>
      <c r="D762" s="16" t="n">
        <v>0</v>
      </c>
      <c r="E762" s="16" t="n">
        <v>0</v>
      </c>
      <c r="F762" s="16"/>
      <c r="G762" s="16" t="n">
        <v>0</v>
      </c>
      <c r="H762" s="16" t="n">
        <v>0</v>
      </c>
      <c r="I762" s="16" t="n">
        <v>0</v>
      </c>
      <c r="J762" s="16"/>
      <c r="K762" s="16" t="n">
        <v>0</v>
      </c>
      <c r="L762" s="16" t="n">
        <v>0</v>
      </c>
      <c r="M762" s="16" t="n">
        <v>0</v>
      </c>
      <c r="N762" s="16" t="n">
        <v>0</v>
      </c>
    </row>
    <row r="763">
      <c r="B763" t="s">
        <v>264</v>
      </c>
      <c r="C763" s="16" t="n">
        <v>0</v>
      </c>
      <c r="D763" s="16" t="n">
        <v>0</v>
      </c>
      <c r="E763" s="16" t="n">
        <v>0</v>
      </c>
      <c r="F763" s="16"/>
      <c r="G763" s="16" t="n">
        <v>0</v>
      </c>
      <c r="H763" s="16" t="n">
        <v>0</v>
      </c>
      <c r="I763" s="16" t="n">
        <v>0</v>
      </c>
      <c r="J763" s="16"/>
      <c r="K763" s="16" t="n">
        <v>0</v>
      </c>
      <c r="L763" s="16" t="n">
        <v>0</v>
      </c>
      <c r="M763" s="16" t="n">
        <v>0</v>
      </c>
      <c r="N763" s="16" t="n">
        <v>0</v>
      </c>
    </row>
    <row r="764">
      <c r="B764" t="s">
        <v>265</v>
      </c>
      <c r="C764" s="16" t="n">
        <v>0</v>
      </c>
      <c r="D764" s="16" t="n">
        <v>0</v>
      </c>
      <c r="E764" s="16" t="n">
        <v>0</v>
      </c>
      <c r="F764" s="16"/>
      <c r="G764" s="16" t="n">
        <v>0</v>
      </c>
      <c r="H764" s="16" t="n">
        <v>0</v>
      </c>
      <c r="I764" s="16" t="n">
        <v>0</v>
      </c>
      <c r="J764" s="16"/>
      <c r="K764" s="16" t="n">
        <v>0</v>
      </c>
      <c r="L764" s="16" t="n">
        <v>0</v>
      </c>
      <c r="M764" s="16" t="n">
        <v>0</v>
      </c>
      <c r="N764" s="16" t="n">
        <v>0</v>
      </c>
    </row>
    <row r="765">
      <c r="B765" t="s">
        <v>266</v>
      </c>
      <c r="C765" s="16" t="n">
        <v>0</v>
      </c>
      <c r="D765" s="16" t="n">
        <v>0</v>
      </c>
      <c r="E765" s="16" t="n">
        <v>0</v>
      </c>
      <c r="F765" s="16"/>
      <c r="G765" s="16" t="n">
        <v>0</v>
      </c>
      <c r="H765" s="16" t="n">
        <v>0</v>
      </c>
      <c r="I765" s="16" t="n">
        <v>0</v>
      </c>
      <c r="J765" s="16"/>
      <c r="K765" s="16" t="n">
        <v>0</v>
      </c>
      <c r="L765" s="16" t="n">
        <v>0</v>
      </c>
      <c r="M765" s="16" t="n">
        <v>0</v>
      </c>
      <c r="N765" s="16" t="n">
        <v>0</v>
      </c>
    </row>
    <row r="766">
      <c r="B766" t="s">
        <v>267</v>
      </c>
      <c r="C766" s="16" t="n">
        <v>0</v>
      </c>
      <c r="D766" s="16" t="n">
        <v>0</v>
      </c>
      <c r="E766" s="16" t="n">
        <v>0</v>
      </c>
      <c r="F766" s="16"/>
      <c r="G766" s="16" t="n">
        <v>0</v>
      </c>
      <c r="H766" s="16" t="n">
        <v>0</v>
      </c>
      <c r="I766" s="16" t="n">
        <v>0</v>
      </c>
      <c r="J766" s="16"/>
      <c r="K766" s="16" t="n">
        <v>0</v>
      </c>
      <c r="L766" s="16" t="n">
        <v>0</v>
      </c>
      <c r="M766" s="16" t="n">
        <v>0</v>
      </c>
      <c r="N766" s="16" t="n">
        <v>0</v>
      </c>
    </row>
    <row r="767">
      <c r="B767" t="s">
        <v>268</v>
      </c>
      <c r="C767" s="16" t="n">
        <v>0</v>
      </c>
      <c r="D767" s="16" t="n">
        <v>0</v>
      </c>
      <c r="E767" s="16" t="n">
        <v>0</v>
      </c>
      <c r="F767" s="16"/>
      <c r="G767" s="16" t="n">
        <v>0</v>
      </c>
      <c r="H767" s="16" t="n">
        <v>0</v>
      </c>
      <c r="I767" s="16" t="n">
        <v>0</v>
      </c>
      <c r="J767" s="16"/>
      <c r="K767" s="16" t="n">
        <v>0</v>
      </c>
      <c r="L767" s="16" t="n">
        <v>0</v>
      </c>
      <c r="M767" s="16" t="n">
        <v>0</v>
      </c>
      <c r="N767" s="16" t="n">
        <v>0</v>
      </c>
    </row>
    <row r="768">
      <c r="B768" t="s">
        <v>269</v>
      </c>
      <c r="C768" s="16" t="n">
        <v>0</v>
      </c>
      <c r="D768" s="16" t="n">
        <v>0</v>
      </c>
      <c r="E768" s="16" t="n">
        <v>0</v>
      </c>
      <c r="F768" s="16"/>
      <c r="G768" s="16" t="n">
        <v>0</v>
      </c>
      <c r="H768" s="16" t="n">
        <v>0</v>
      </c>
      <c r="I768" s="16" t="n">
        <v>0</v>
      </c>
      <c r="J768" s="16"/>
      <c r="K768" s="16" t="n">
        <v>0</v>
      </c>
      <c r="L768" s="16" t="n">
        <v>0</v>
      </c>
      <c r="M768" s="16" t="n">
        <v>0</v>
      </c>
      <c r="N768" s="16" t="n">
        <v>0</v>
      </c>
    </row>
    <row r="769">
      <c r="B769" t="s">
        <v>270</v>
      </c>
      <c r="C769" s="16" t="n">
        <v>0</v>
      </c>
      <c r="D769" s="16" t="n">
        <v>0</v>
      </c>
      <c r="E769" s="16" t="n">
        <v>0</v>
      </c>
      <c r="F769" s="16"/>
      <c r="G769" s="16" t="n">
        <v>0</v>
      </c>
      <c r="H769" s="16" t="n">
        <v>0</v>
      </c>
      <c r="I769" s="16" t="n">
        <v>0</v>
      </c>
      <c r="J769" s="16"/>
      <c r="K769" s="16" t="n">
        <v>0</v>
      </c>
      <c r="L769" s="16" t="n">
        <v>0</v>
      </c>
      <c r="M769" s="16" t="n">
        <v>0</v>
      </c>
      <c r="N769" s="16" t="n">
        <v>0</v>
      </c>
    </row>
    <row r="770">
      <c r="B770" t="s">
        <v>271</v>
      </c>
      <c r="C770" s="16" t="n">
        <v>0</v>
      </c>
      <c r="D770" s="16" t="n">
        <v>0</v>
      </c>
      <c r="E770" s="16" t="n">
        <v>0</v>
      </c>
      <c r="F770" s="16"/>
      <c r="G770" s="16" t="n">
        <v>0</v>
      </c>
      <c r="H770" s="16" t="n">
        <v>0</v>
      </c>
      <c r="I770" s="16" t="n">
        <v>0</v>
      </c>
      <c r="J770" s="16"/>
      <c r="K770" s="16" t="n">
        <v>0</v>
      </c>
      <c r="L770" s="16" t="n">
        <v>0</v>
      </c>
      <c r="M770" s="16" t="n">
        <v>0</v>
      </c>
      <c r="N770" s="16" t="n">
        <v>0</v>
      </c>
    </row>
    <row r="771">
      <c r="B771" t="s">
        <v>272</v>
      </c>
      <c r="C771" s="16" t="n">
        <v>0.710915078649894</v>
      </c>
      <c r="D771" s="16" t="n">
        <v>0.698921779520032</v>
      </c>
      <c r="E771" s="16" t="n">
        <v>0.7236488506724</v>
      </c>
      <c r="F771" s="16"/>
      <c r="G771" s="16" t="n">
        <v>0.695706722170341</v>
      </c>
      <c r="H771" s="16" t="n">
        <v>0.705325843206372</v>
      </c>
      <c r="I771" s="16" t="n">
        <v>0.722121521890555</v>
      </c>
      <c r="J771" s="16"/>
      <c r="K771" s="16" t="n">
        <v>0.698321808945969</v>
      </c>
      <c r="L771" s="16" t="n">
        <v>0.73232820293649</v>
      </c>
      <c r="M771" s="16" t="n">
        <v>0.787602715101068</v>
      </c>
      <c r="N771" s="16" t="n">
        <v>0.722674024357695</v>
      </c>
    </row>
    <row r="772">
      <c r="B772" t="s">
        <v>273</v>
      </c>
      <c r="C772" s="16" t="n">
        <v>0.092962361982657</v>
      </c>
      <c r="D772" s="16" t="n">
        <v>0.0993176289790041</v>
      </c>
      <c r="E772" s="16" t="n">
        <v>0.0862783773030636</v>
      </c>
      <c r="F772" s="16"/>
      <c r="G772" s="16" t="n">
        <v>0.118233382228472</v>
      </c>
      <c r="H772" s="16" t="n">
        <v>0.0995962666495635</v>
      </c>
      <c r="I772" s="16" t="n">
        <v>0.0768097034661574</v>
      </c>
      <c r="J772" s="16"/>
      <c r="K772" s="16" t="n">
        <v>0.0955758236748237</v>
      </c>
      <c r="L772" s="16" t="n">
        <v>0.100453626717815</v>
      </c>
      <c r="M772" s="16" t="n">
        <v>0.0448149769571368</v>
      </c>
      <c r="N772" s="16" t="n">
        <v>0.0942800465159856</v>
      </c>
    </row>
    <row r="773">
      <c r="B773" t="s">
        <v>274</v>
      </c>
      <c r="C773" s="16" t="n">
        <v>0</v>
      </c>
      <c r="D773" s="16" t="n">
        <v>0</v>
      </c>
      <c r="E773" s="16" t="n">
        <v>0</v>
      </c>
      <c r="F773" s="16"/>
      <c r="G773" s="16" t="n">
        <v>0</v>
      </c>
      <c r="H773" s="16" t="n">
        <v>0</v>
      </c>
      <c r="I773" s="16" t="n">
        <v>0</v>
      </c>
      <c r="J773" s="16"/>
      <c r="K773" s="16" t="n">
        <v>0</v>
      </c>
      <c r="L773" s="16" t="n">
        <v>0</v>
      </c>
      <c r="M773" s="16" t="n">
        <v>0</v>
      </c>
      <c r="N773" s="16" t="n">
        <v>0</v>
      </c>
    </row>
    <row r="774">
      <c r="B774" t="s">
        <v>275</v>
      </c>
      <c r="C774" s="16" t="n">
        <v>0</v>
      </c>
      <c r="D774" s="16" t="n">
        <v>0</v>
      </c>
      <c r="E774" s="16" t="n">
        <v>0</v>
      </c>
      <c r="F774" s="16"/>
      <c r="G774" s="16" t="n">
        <v>0</v>
      </c>
      <c r="H774" s="16" t="n">
        <v>0</v>
      </c>
      <c r="I774" s="16" t="n">
        <v>0</v>
      </c>
      <c r="J774" s="16"/>
      <c r="K774" s="16" t="n">
        <v>0</v>
      </c>
      <c r="L774" s="16" t="n">
        <v>0</v>
      </c>
      <c r="M774" s="16" t="n">
        <v>0</v>
      </c>
      <c r="N774" s="16" t="n">
        <v>0</v>
      </c>
    </row>
    <row r="775">
      <c r="B775" t="s">
        <v>249</v>
      </c>
      <c r="C775" s="16" t="n">
        <v>0.0625710012185613</v>
      </c>
      <c r="D775" s="16" t="n">
        <v>0.0579077002629322</v>
      </c>
      <c r="E775" s="16" t="n">
        <v>0.0688458302823268</v>
      </c>
      <c r="F775" s="16"/>
      <c r="G775" s="16" t="n">
        <v>0.0463053337992432</v>
      </c>
      <c r="H775" s="16" t="n">
        <v>0.0591990160406588</v>
      </c>
      <c r="I775" s="16" t="n">
        <v>0.0721322923656682</v>
      </c>
      <c r="J775" s="16"/>
      <c r="K775" s="16" t="n">
        <v>0.0619868236891118</v>
      </c>
      <c r="L775" s="16" t="n">
        <v>0.0579156100444824</v>
      </c>
      <c r="M775" s="16" t="n">
        <v>0.0665118208061171</v>
      </c>
      <c r="N775" s="16" t="n">
        <v>0.0496213222287418</v>
      </c>
    </row>
    <row r="776">
      <c r="B776" t="s">
        <v>250</v>
      </c>
      <c r="C776" s="16" t="n">
        <v>0.133551558148887</v>
      </c>
      <c r="D776" s="16" t="n">
        <v>0.143852891238031</v>
      </c>
      <c r="E776" s="16" t="n">
        <v>0.12122694174221</v>
      </c>
      <c r="F776" s="16"/>
      <c r="G776" s="16" t="n">
        <v>0.139754561801943</v>
      </c>
      <c r="H776" s="16" t="n">
        <v>0.135878874103405</v>
      </c>
      <c r="I776" s="16" t="n">
        <v>0.12893648227762</v>
      </c>
      <c r="J776" s="16"/>
      <c r="K776" s="16" t="n">
        <v>0.144115543690095</v>
      </c>
      <c r="L776" s="16" t="n">
        <v>0.109302560301212</v>
      </c>
      <c r="M776" s="16" t="n">
        <v>0.101070487135678</v>
      </c>
      <c r="N776" s="16" t="n">
        <v>0.133424606897577</v>
      </c>
    </row>
    <row r="777">
      <c r="C777" s="16"/>
      <c r="D777" s="16"/>
      <c r="E777" s="16"/>
      <c r="F777" s="16"/>
      <c r="G777" s="16"/>
      <c r="H777" s="16"/>
      <c r="I777" s="16"/>
      <c r="J777" s="16"/>
      <c r="K777" s="16"/>
      <c r="L777" s="16"/>
      <c r="M777" s="16"/>
      <c r="N777" s="16"/>
    </row>
    <row r="778">
      <c r="B778" s="7" t="s">
        <v>255</v>
      </c>
      <c r="C778" s="16"/>
      <c r="D778" s="16"/>
      <c r="E778" s="16"/>
      <c r="F778" s="16"/>
      <c r="G778" s="16"/>
      <c r="H778" s="16"/>
      <c r="I778" s="16"/>
      <c r="J778" s="16"/>
      <c r="K778" s="16"/>
      <c r="L778" s="16"/>
      <c r="M778" s="16"/>
      <c r="N778" s="16"/>
    </row>
    <row r="779">
      <c r="B779" s="26" t="s">
        <v>44</v>
      </c>
      <c r="C779" s="16"/>
      <c r="D779" s="16"/>
      <c r="E779" s="16"/>
      <c r="F779" s="16"/>
      <c r="G779" s="16"/>
      <c r="H779" s="16"/>
      <c r="I779" s="16"/>
      <c r="J779" s="16"/>
      <c r="K779" s="16"/>
      <c r="L779" s="16"/>
      <c r="M779" s="16"/>
      <c r="N779" s="16"/>
    </row>
    <row r="780">
      <c r="B780" t="s">
        <v>256</v>
      </c>
      <c r="C780" s="16" t="n">
        <v>0</v>
      </c>
      <c r="D780" s="16" t="n">
        <v>0</v>
      </c>
      <c r="E780" s="16" t="n">
        <v>0</v>
      </c>
      <c r="F780" s="16"/>
      <c r="G780" s="16" t="n">
        <v>0</v>
      </c>
      <c r="H780" s="16" t="n">
        <v>0</v>
      </c>
      <c r="I780" s="16" t="n">
        <v>0</v>
      </c>
      <c r="J780" s="16"/>
      <c r="K780" s="16" t="n">
        <v>0</v>
      </c>
      <c r="L780" s="16" t="n">
        <v>0</v>
      </c>
      <c r="M780" s="16" t="n">
        <v>0</v>
      </c>
      <c r="N780" s="16" t="n">
        <v>0</v>
      </c>
    </row>
    <row r="781">
      <c r="B781" t="s">
        <v>257</v>
      </c>
      <c r="C781" s="16" t="n">
        <v>0</v>
      </c>
      <c r="D781" s="16" t="n">
        <v>0</v>
      </c>
      <c r="E781" s="16" t="n">
        <v>0</v>
      </c>
      <c r="F781" s="16"/>
      <c r="G781" s="16" t="n">
        <v>0</v>
      </c>
      <c r="H781" s="16" t="n">
        <v>0</v>
      </c>
      <c r="I781" s="16" t="n">
        <v>0</v>
      </c>
      <c r="J781" s="16"/>
      <c r="K781" s="16" t="n">
        <v>0</v>
      </c>
      <c r="L781" s="16" t="n">
        <v>0</v>
      </c>
      <c r="M781" s="16" t="n">
        <v>0</v>
      </c>
      <c r="N781" s="16" t="n">
        <v>0</v>
      </c>
    </row>
    <row r="782">
      <c r="B782" t="s">
        <v>258</v>
      </c>
      <c r="C782" s="16" t="n">
        <v>0</v>
      </c>
      <c r="D782" s="16" t="n">
        <v>0</v>
      </c>
      <c r="E782" s="16" t="n">
        <v>0</v>
      </c>
      <c r="F782" s="16"/>
      <c r="G782" s="16" t="n">
        <v>0</v>
      </c>
      <c r="H782" s="16" t="n">
        <v>0</v>
      </c>
      <c r="I782" s="16" t="n">
        <v>0</v>
      </c>
      <c r="J782" s="16"/>
      <c r="K782" s="16" t="n">
        <v>0</v>
      </c>
      <c r="L782" s="16" t="n">
        <v>0</v>
      </c>
      <c r="M782" s="16" t="n">
        <v>0</v>
      </c>
      <c r="N782" s="16" t="n">
        <v>0</v>
      </c>
    </row>
    <row r="783">
      <c r="B783" t="s">
        <v>259</v>
      </c>
      <c r="C783" s="16" t="n">
        <v>0</v>
      </c>
      <c r="D783" s="16" t="n">
        <v>0</v>
      </c>
      <c r="E783" s="16" t="n">
        <v>0</v>
      </c>
      <c r="F783" s="16"/>
      <c r="G783" s="16" t="n">
        <v>0</v>
      </c>
      <c r="H783" s="16" t="n">
        <v>0</v>
      </c>
      <c r="I783" s="16" t="n">
        <v>0</v>
      </c>
      <c r="J783" s="16"/>
      <c r="K783" s="16" t="n">
        <v>0</v>
      </c>
      <c r="L783" s="16" t="n">
        <v>0</v>
      </c>
      <c r="M783" s="16" t="n">
        <v>0</v>
      </c>
      <c r="N783" s="16" t="n">
        <v>0</v>
      </c>
    </row>
    <row r="784">
      <c r="B784" t="s">
        <v>260</v>
      </c>
      <c r="C784" s="16" t="n">
        <v>0</v>
      </c>
      <c r="D784" s="16" t="n">
        <v>0</v>
      </c>
      <c r="E784" s="16" t="n">
        <v>0</v>
      </c>
      <c r="F784" s="16"/>
      <c r="G784" s="16" t="n">
        <v>0</v>
      </c>
      <c r="H784" s="16" t="n">
        <v>0</v>
      </c>
      <c r="I784" s="16" t="n">
        <v>0</v>
      </c>
      <c r="J784" s="16"/>
      <c r="K784" s="16" t="n">
        <v>0</v>
      </c>
      <c r="L784" s="16" t="n">
        <v>0</v>
      </c>
      <c r="M784" s="16" t="n">
        <v>0</v>
      </c>
      <c r="N784" s="16" t="n">
        <v>0</v>
      </c>
    </row>
    <row r="785">
      <c r="B785" t="s">
        <v>261</v>
      </c>
      <c r="C785" s="16" t="n">
        <v>0</v>
      </c>
      <c r="D785" s="16" t="n">
        <v>0</v>
      </c>
      <c r="E785" s="16" t="n">
        <v>0</v>
      </c>
      <c r="F785" s="16"/>
      <c r="G785" s="16" t="n">
        <v>0</v>
      </c>
      <c r="H785" s="16" t="n">
        <v>0</v>
      </c>
      <c r="I785" s="16" t="n">
        <v>0</v>
      </c>
      <c r="J785" s="16"/>
      <c r="K785" s="16" t="n">
        <v>0</v>
      </c>
      <c r="L785" s="16" t="n">
        <v>0</v>
      </c>
      <c r="M785" s="16" t="n">
        <v>0</v>
      </c>
      <c r="N785" s="16" t="n">
        <v>0</v>
      </c>
    </row>
    <row r="786">
      <c r="B786" t="s">
        <v>262</v>
      </c>
      <c r="C786" s="16" t="n">
        <v>0</v>
      </c>
      <c r="D786" s="16" t="n">
        <v>0</v>
      </c>
      <c r="E786" s="16" t="n">
        <v>0</v>
      </c>
      <c r="F786" s="16"/>
      <c r="G786" s="16" t="n">
        <v>0</v>
      </c>
      <c r="H786" s="16" t="n">
        <v>0</v>
      </c>
      <c r="I786" s="16" t="n">
        <v>0</v>
      </c>
      <c r="J786" s="16"/>
      <c r="K786" s="16" t="n">
        <v>0</v>
      </c>
      <c r="L786" s="16" t="n">
        <v>0</v>
      </c>
      <c r="M786" s="16" t="n">
        <v>0</v>
      </c>
      <c r="N786" s="16" t="n">
        <v>0</v>
      </c>
    </row>
    <row r="787">
      <c r="B787" t="s">
        <v>263</v>
      </c>
      <c r="C787" s="16" t="n">
        <v>0</v>
      </c>
      <c r="D787" s="16" t="n">
        <v>0</v>
      </c>
      <c r="E787" s="16" t="n">
        <v>0</v>
      </c>
      <c r="F787" s="16"/>
      <c r="G787" s="16" t="n">
        <v>0</v>
      </c>
      <c r="H787" s="16" t="n">
        <v>0</v>
      </c>
      <c r="I787" s="16" t="n">
        <v>0</v>
      </c>
      <c r="J787" s="16"/>
      <c r="K787" s="16" t="n">
        <v>0</v>
      </c>
      <c r="L787" s="16" t="n">
        <v>0</v>
      </c>
      <c r="M787" s="16" t="n">
        <v>0</v>
      </c>
      <c r="N787" s="16" t="n">
        <v>0</v>
      </c>
    </row>
    <row r="788">
      <c r="B788" t="s">
        <v>264</v>
      </c>
      <c r="C788" s="16" t="n">
        <v>0</v>
      </c>
      <c r="D788" s="16" t="n">
        <v>0</v>
      </c>
      <c r="E788" s="16" t="n">
        <v>0</v>
      </c>
      <c r="F788" s="16"/>
      <c r="G788" s="16" t="n">
        <v>0</v>
      </c>
      <c r="H788" s="16" t="n">
        <v>0</v>
      </c>
      <c r="I788" s="16" t="n">
        <v>0</v>
      </c>
      <c r="J788" s="16"/>
      <c r="K788" s="16" t="n">
        <v>0</v>
      </c>
      <c r="L788" s="16" t="n">
        <v>0</v>
      </c>
      <c r="M788" s="16" t="n">
        <v>0</v>
      </c>
      <c r="N788" s="16" t="n">
        <v>0</v>
      </c>
    </row>
    <row r="789">
      <c r="B789" t="s">
        <v>265</v>
      </c>
      <c r="C789" s="16" t="n">
        <v>0</v>
      </c>
      <c r="D789" s="16" t="n">
        <v>0</v>
      </c>
      <c r="E789" s="16" t="n">
        <v>0</v>
      </c>
      <c r="F789" s="16"/>
      <c r="G789" s="16" t="n">
        <v>0</v>
      </c>
      <c r="H789" s="16" t="n">
        <v>0</v>
      </c>
      <c r="I789" s="16" t="n">
        <v>0</v>
      </c>
      <c r="J789" s="16"/>
      <c r="K789" s="16" t="n">
        <v>0</v>
      </c>
      <c r="L789" s="16" t="n">
        <v>0</v>
      </c>
      <c r="M789" s="16" t="n">
        <v>0</v>
      </c>
      <c r="N789" s="16" t="n">
        <v>0</v>
      </c>
    </row>
    <row r="790">
      <c r="B790" t="s">
        <v>266</v>
      </c>
      <c r="C790" s="16" t="n">
        <v>0</v>
      </c>
      <c r="D790" s="16" t="n">
        <v>0</v>
      </c>
      <c r="E790" s="16" t="n">
        <v>0</v>
      </c>
      <c r="F790" s="16"/>
      <c r="G790" s="16" t="n">
        <v>0</v>
      </c>
      <c r="H790" s="16" t="n">
        <v>0</v>
      </c>
      <c r="I790" s="16" t="n">
        <v>0</v>
      </c>
      <c r="J790" s="16"/>
      <c r="K790" s="16" t="n">
        <v>0</v>
      </c>
      <c r="L790" s="16" t="n">
        <v>0</v>
      </c>
      <c r="M790" s="16" t="n">
        <v>0</v>
      </c>
      <c r="N790" s="16" t="n">
        <v>0</v>
      </c>
    </row>
    <row r="791">
      <c r="B791" t="s">
        <v>267</v>
      </c>
      <c r="C791" s="16" t="n">
        <v>0</v>
      </c>
      <c r="D791" s="16" t="n">
        <v>0</v>
      </c>
      <c r="E791" s="16" t="n">
        <v>0</v>
      </c>
      <c r="F791" s="16"/>
      <c r="G791" s="16" t="n">
        <v>0</v>
      </c>
      <c r="H791" s="16" t="n">
        <v>0</v>
      </c>
      <c r="I791" s="16" t="n">
        <v>0</v>
      </c>
      <c r="J791" s="16"/>
      <c r="K791" s="16" t="n">
        <v>0</v>
      </c>
      <c r="L791" s="16" t="n">
        <v>0</v>
      </c>
      <c r="M791" s="16" t="n">
        <v>0</v>
      </c>
      <c r="N791" s="16" t="n">
        <v>0</v>
      </c>
    </row>
    <row r="792">
      <c r="B792" t="s">
        <v>268</v>
      </c>
      <c r="C792" s="16" t="n">
        <v>0</v>
      </c>
      <c r="D792" s="16" t="n">
        <v>0</v>
      </c>
      <c r="E792" s="16" t="n">
        <v>0</v>
      </c>
      <c r="F792" s="16"/>
      <c r="G792" s="16" t="n">
        <v>0</v>
      </c>
      <c r="H792" s="16" t="n">
        <v>0</v>
      </c>
      <c r="I792" s="16" t="n">
        <v>0</v>
      </c>
      <c r="J792" s="16"/>
      <c r="K792" s="16" t="n">
        <v>0</v>
      </c>
      <c r="L792" s="16" t="n">
        <v>0</v>
      </c>
      <c r="M792" s="16" t="n">
        <v>0</v>
      </c>
      <c r="N792" s="16" t="n">
        <v>0</v>
      </c>
    </row>
    <row r="793">
      <c r="B793" t="s">
        <v>269</v>
      </c>
      <c r="C793" s="16" t="n">
        <v>0</v>
      </c>
      <c r="D793" s="16" t="n">
        <v>0</v>
      </c>
      <c r="E793" s="16" t="n">
        <v>0</v>
      </c>
      <c r="F793" s="16"/>
      <c r="G793" s="16" t="n">
        <v>0</v>
      </c>
      <c r="H793" s="16" t="n">
        <v>0</v>
      </c>
      <c r="I793" s="16" t="n">
        <v>0</v>
      </c>
      <c r="J793" s="16"/>
      <c r="K793" s="16" t="n">
        <v>0</v>
      </c>
      <c r="L793" s="16" t="n">
        <v>0</v>
      </c>
      <c r="M793" s="16" t="n">
        <v>0</v>
      </c>
      <c r="N793" s="16" t="n">
        <v>0</v>
      </c>
    </row>
    <row r="794">
      <c r="B794" t="s">
        <v>270</v>
      </c>
      <c r="C794" s="16" t="n">
        <v>0</v>
      </c>
      <c r="D794" s="16" t="n">
        <v>0</v>
      </c>
      <c r="E794" s="16" t="n">
        <v>0</v>
      </c>
      <c r="F794" s="16"/>
      <c r="G794" s="16" t="n">
        <v>0</v>
      </c>
      <c r="H794" s="16" t="n">
        <v>0</v>
      </c>
      <c r="I794" s="16" t="n">
        <v>0</v>
      </c>
      <c r="J794" s="16"/>
      <c r="K794" s="16" t="n">
        <v>0</v>
      </c>
      <c r="L794" s="16" t="n">
        <v>0</v>
      </c>
      <c r="M794" s="16" t="n">
        <v>0</v>
      </c>
      <c r="N794" s="16" t="n">
        <v>0</v>
      </c>
    </row>
    <row r="795">
      <c r="B795" t="s">
        <v>271</v>
      </c>
      <c r="C795" s="16" t="n">
        <v>0</v>
      </c>
      <c r="D795" s="16" t="n">
        <v>0</v>
      </c>
      <c r="E795" s="16" t="n">
        <v>0</v>
      </c>
      <c r="F795" s="16"/>
      <c r="G795" s="16" t="n">
        <v>0</v>
      </c>
      <c r="H795" s="16" t="n">
        <v>0</v>
      </c>
      <c r="I795" s="16" t="n">
        <v>0</v>
      </c>
      <c r="J795" s="16"/>
      <c r="K795" s="16" t="n">
        <v>0</v>
      </c>
      <c r="L795" s="16" t="n">
        <v>0</v>
      </c>
      <c r="M795" s="16" t="n">
        <v>0</v>
      </c>
      <c r="N795" s="16" t="n">
        <v>0</v>
      </c>
    </row>
    <row r="796">
      <c r="B796" t="s">
        <v>272</v>
      </c>
      <c r="C796" s="16" t="n">
        <v>0</v>
      </c>
      <c r="D796" s="16" t="n">
        <v>0</v>
      </c>
      <c r="E796" s="16" t="n">
        <v>0</v>
      </c>
      <c r="F796" s="16"/>
      <c r="G796" s="16" t="n">
        <v>0</v>
      </c>
      <c r="H796" s="16" t="n">
        <v>0</v>
      </c>
      <c r="I796" s="16" t="n">
        <v>0</v>
      </c>
      <c r="J796" s="16"/>
      <c r="K796" s="16" t="n">
        <v>0</v>
      </c>
      <c r="L796" s="16" t="n">
        <v>0</v>
      </c>
      <c r="M796" s="16" t="n">
        <v>0</v>
      </c>
      <c r="N796" s="16" t="n">
        <v>0</v>
      </c>
    </row>
    <row r="797">
      <c r="B797" t="s">
        <v>273</v>
      </c>
      <c r="C797" s="16" t="n">
        <v>0</v>
      </c>
      <c r="D797" s="16" t="n">
        <v>0</v>
      </c>
      <c r="E797" s="16" t="n">
        <v>0</v>
      </c>
      <c r="F797" s="16"/>
      <c r="G797" s="16" t="n">
        <v>0</v>
      </c>
      <c r="H797" s="16" t="n">
        <v>0</v>
      </c>
      <c r="I797" s="16" t="n">
        <v>0</v>
      </c>
      <c r="J797" s="16"/>
      <c r="K797" s="16" t="n">
        <v>0</v>
      </c>
      <c r="L797" s="16" t="n">
        <v>0</v>
      </c>
      <c r="M797" s="16" t="n">
        <v>0</v>
      </c>
      <c r="N797" s="16" t="n">
        <v>0</v>
      </c>
    </row>
    <row r="798">
      <c r="B798" t="s">
        <v>274</v>
      </c>
      <c r="C798" s="16" t="n">
        <v>0.694076693226807</v>
      </c>
      <c r="D798" s="16" t="n">
        <v>0.675379198432603</v>
      </c>
      <c r="E798" s="16" t="n">
        <v>0.715571375907348</v>
      </c>
      <c r="F798" s="16"/>
      <c r="G798" s="16" t="n">
        <v>0.650008965415586</v>
      </c>
      <c r="H798" s="16" t="n">
        <v>0.693167514674439</v>
      </c>
      <c r="I798" s="16" t="n">
        <v>0.712327470633823</v>
      </c>
      <c r="J798" s="16"/>
      <c r="K798" s="16" t="n">
        <v>0.699985691054056</v>
      </c>
      <c r="L798" s="16" t="n">
        <v>0.713271503633078</v>
      </c>
      <c r="M798" s="16" t="n">
        <v>0.711800583179013</v>
      </c>
      <c r="N798" s="16" t="n">
        <v>0.621827877616088</v>
      </c>
    </row>
    <row r="799">
      <c r="B799" t="s">
        <v>275</v>
      </c>
      <c r="C799" s="16" t="n">
        <v>0.147398211742917</v>
      </c>
      <c r="D799" s="16" t="n">
        <v>0.166041268733613</v>
      </c>
      <c r="E799" s="16" t="n">
        <v>0.12882743079987</v>
      </c>
      <c r="F799" s="16"/>
      <c r="G799" s="16" t="n">
        <v>0.183348204863043</v>
      </c>
      <c r="H799" s="16" t="n">
        <v>0.156557130332373</v>
      </c>
      <c r="I799" s="16" t="n">
        <v>0.124678730438702</v>
      </c>
      <c r="J799" s="16"/>
      <c r="K799" s="16" t="n">
        <v>0.134203769591863</v>
      </c>
      <c r="L799" s="16" t="n">
        <v>0.157337198616697</v>
      </c>
      <c r="M799" s="16" t="n">
        <v>0.141390499110315</v>
      </c>
      <c r="N799" s="16" t="n">
        <v>0.229167836661784</v>
      </c>
    </row>
    <row r="800">
      <c r="B800" t="s">
        <v>249</v>
      </c>
      <c r="C800" s="16" t="n">
        <v>0.0597294930999723</v>
      </c>
      <c r="D800" s="16" t="n">
        <v>0.0620682614496524</v>
      </c>
      <c r="E800" s="16" t="n">
        <v>0.0560925637409174</v>
      </c>
      <c r="F800" s="16"/>
      <c r="G800" s="16" t="n">
        <v>0.0655853337601656</v>
      </c>
      <c r="H800" s="16" t="n">
        <v>0.0454863215985416</v>
      </c>
      <c r="I800" s="16" t="n">
        <v>0.0706673469589455</v>
      </c>
      <c r="J800" s="16"/>
      <c r="K800" s="16" t="n">
        <v>0.0621063952118067</v>
      </c>
      <c r="L800" s="16" t="n">
        <v>0.052469293894956</v>
      </c>
      <c r="M800" s="16" t="n">
        <v>0.0597140145075964</v>
      </c>
      <c r="N800" s="16" t="n">
        <v>0.0573624594807809</v>
      </c>
    </row>
    <row r="801">
      <c r="B801" t="s">
        <v>250</v>
      </c>
      <c r="C801" s="16" t="n">
        <v>0.0987956019303037</v>
      </c>
      <c r="D801" s="16" t="n">
        <v>0.0965112713841317</v>
      </c>
      <c r="E801" s="16" t="n">
        <v>0.0995086295518648</v>
      </c>
      <c r="F801" s="16"/>
      <c r="G801" s="16" t="n">
        <v>0.101057495961205</v>
      </c>
      <c r="H801" s="16" t="n">
        <v>0.104789033394646</v>
      </c>
      <c r="I801" s="16" t="n">
        <v>0.0923264519685287</v>
      </c>
      <c r="J801" s="16"/>
      <c r="K801" s="16" t="n">
        <v>0.103704144142274</v>
      </c>
      <c r="L801" s="16" t="n">
        <v>0.0769220038552688</v>
      </c>
      <c r="M801" s="16" t="n">
        <v>0.0870949032030752</v>
      </c>
      <c r="N801" s="16" t="n">
        <v>0.0916418262413469</v>
      </c>
    </row>
    <row r="802">
      <c r="C802" s="16"/>
      <c r="D802" s="16"/>
      <c r="E802" s="16"/>
      <c r="F802" s="16"/>
      <c r="G802" s="16"/>
      <c r="H802" s="16"/>
      <c r="I802" s="16"/>
      <c r="J802" s="16"/>
      <c r="K802" s="16"/>
      <c r="L802" s="16"/>
      <c r="M802" s="16"/>
      <c r="N802" s="16"/>
    </row>
    <row r="803">
      <c r="B803" s="7" t="s">
        <v>255</v>
      </c>
      <c r="C803" s="16"/>
      <c r="D803" s="16"/>
      <c r="E803" s="16"/>
      <c r="F803" s="16"/>
      <c r="G803" s="16"/>
      <c r="H803" s="16"/>
      <c r="I803" s="16"/>
      <c r="J803" s="16"/>
      <c r="K803" s="16"/>
      <c r="L803" s="16"/>
      <c r="M803" s="16"/>
      <c r="N803" s="16"/>
    </row>
    <row r="804">
      <c r="B804" s="26" t="s">
        <v>44</v>
      </c>
      <c r="C804" s="16"/>
      <c r="D804" s="16"/>
      <c r="E804" s="16"/>
      <c r="F804" s="16"/>
      <c r="G804" s="16"/>
      <c r="H804" s="16"/>
      <c r="I804" s="16"/>
      <c r="J804" s="16"/>
      <c r="K804" s="16"/>
      <c r="L804" s="16"/>
      <c r="M804" s="16"/>
      <c r="N804" s="16"/>
    </row>
    <row r="805">
      <c r="B805" t="s">
        <v>256</v>
      </c>
      <c r="C805" s="16" t="n">
        <v>0</v>
      </c>
      <c r="D805" s="16" t="n">
        <v>0</v>
      </c>
      <c r="E805" s="16" t="n">
        <v>0</v>
      </c>
      <c r="F805" s="16"/>
      <c r="G805" s="16" t="n">
        <v>0</v>
      </c>
      <c r="H805" s="16" t="n">
        <v>0</v>
      </c>
      <c r="I805" s="16" t="n">
        <v>0</v>
      </c>
      <c r="J805" s="16"/>
      <c r="K805" s="16" t="n">
        <v>0</v>
      </c>
      <c r="L805" s="16" t="n">
        <v>0</v>
      </c>
      <c r="M805" s="16" t="n">
        <v>0</v>
      </c>
      <c r="N805" s="16" t="n">
        <v>0</v>
      </c>
    </row>
    <row r="806">
      <c r="B806" t="s">
        <v>257</v>
      </c>
      <c r="C806" s="16" t="n">
        <v>0</v>
      </c>
      <c r="D806" s="16" t="n">
        <v>0</v>
      </c>
      <c r="E806" s="16" t="n">
        <v>0</v>
      </c>
      <c r="F806" s="16"/>
      <c r="G806" s="16" t="n">
        <v>0</v>
      </c>
      <c r="H806" s="16" t="n">
        <v>0</v>
      </c>
      <c r="I806" s="16" t="n">
        <v>0</v>
      </c>
      <c r="J806" s="16"/>
      <c r="K806" s="16" t="n">
        <v>0</v>
      </c>
      <c r="L806" s="16" t="n">
        <v>0</v>
      </c>
      <c r="M806" s="16" t="n">
        <v>0</v>
      </c>
      <c r="N806" s="16" t="n">
        <v>0</v>
      </c>
    </row>
    <row r="807">
      <c r="B807" t="s">
        <v>258</v>
      </c>
      <c r="C807" s="16" t="n">
        <v>0</v>
      </c>
      <c r="D807" s="16" t="n">
        <v>0</v>
      </c>
      <c r="E807" s="16" t="n">
        <v>0</v>
      </c>
      <c r="F807" s="16"/>
      <c r="G807" s="16" t="n">
        <v>0</v>
      </c>
      <c r="H807" s="16" t="n">
        <v>0</v>
      </c>
      <c r="I807" s="16" t="n">
        <v>0</v>
      </c>
      <c r="J807" s="16"/>
      <c r="K807" s="16" t="n">
        <v>0</v>
      </c>
      <c r="L807" s="16" t="n">
        <v>0</v>
      </c>
      <c r="M807" s="16" t="n">
        <v>0</v>
      </c>
      <c r="N807" s="16" t="n">
        <v>0</v>
      </c>
    </row>
    <row r="808">
      <c r="B808" t="s">
        <v>259</v>
      </c>
      <c r="C808" s="16" t="n">
        <v>0</v>
      </c>
      <c r="D808" s="16" t="n">
        <v>0</v>
      </c>
      <c r="E808" s="16" t="n">
        <v>0</v>
      </c>
      <c r="F808" s="16"/>
      <c r="G808" s="16" t="n">
        <v>0</v>
      </c>
      <c r="H808" s="16" t="n">
        <v>0</v>
      </c>
      <c r="I808" s="16" t="n">
        <v>0</v>
      </c>
      <c r="J808" s="16"/>
      <c r="K808" s="16" t="n">
        <v>0</v>
      </c>
      <c r="L808" s="16" t="n">
        <v>0</v>
      </c>
      <c r="M808" s="16" t="n">
        <v>0</v>
      </c>
      <c r="N808" s="16" t="n">
        <v>0</v>
      </c>
    </row>
    <row r="809">
      <c r="B809" t="s">
        <v>260</v>
      </c>
      <c r="C809" s="16" t="n">
        <v>0</v>
      </c>
      <c r="D809" s="16" t="n">
        <v>0</v>
      </c>
      <c r="E809" s="16" t="n">
        <v>0</v>
      </c>
      <c r="F809" s="16"/>
      <c r="G809" s="16" t="n">
        <v>0</v>
      </c>
      <c r="H809" s="16" t="n">
        <v>0</v>
      </c>
      <c r="I809" s="16" t="n">
        <v>0</v>
      </c>
      <c r="J809" s="16"/>
      <c r="K809" s="16" t="n">
        <v>0</v>
      </c>
      <c r="L809" s="16" t="n">
        <v>0</v>
      </c>
      <c r="M809" s="16" t="n">
        <v>0</v>
      </c>
      <c r="N809" s="16" t="n">
        <v>0</v>
      </c>
    </row>
    <row r="810">
      <c r="B810" t="s">
        <v>261</v>
      </c>
      <c r="C810" s="16" t="n">
        <v>0</v>
      </c>
      <c r="D810" s="16" t="n">
        <v>0</v>
      </c>
      <c r="E810" s="16" t="n">
        <v>0</v>
      </c>
      <c r="F810" s="16"/>
      <c r="G810" s="16" t="n">
        <v>0</v>
      </c>
      <c r="H810" s="16" t="n">
        <v>0</v>
      </c>
      <c r="I810" s="16" t="n">
        <v>0</v>
      </c>
      <c r="J810" s="16"/>
      <c r="K810" s="16" t="n">
        <v>0</v>
      </c>
      <c r="L810" s="16" t="n">
        <v>0</v>
      </c>
      <c r="M810" s="16" t="n">
        <v>0</v>
      </c>
      <c r="N810" s="16" t="n">
        <v>0</v>
      </c>
    </row>
    <row r="811">
      <c r="B811" t="s">
        <v>262</v>
      </c>
      <c r="C811" s="16" t="n">
        <v>0</v>
      </c>
      <c r="D811" s="16" t="n">
        <v>0</v>
      </c>
      <c r="E811" s="16" t="n">
        <v>0</v>
      </c>
      <c r="F811" s="16"/>
      <c r="G811" s="16" t="n">
        <v>0</v>
      </c>
      <c r="H811" s="16" t="n">
        <v>0</v>
      </c>
      <c r="I811" s="16" t="n">
        <v>0</v>
      </c>
      <c r="J811" s="16"/>
      <c r="K811" s="16" t="n">
        <v>0</v>
      </c>
      <c r="L811" s="16" t="n">
        <v>0</v>
      </c>
      <c r="M811" s="16" t="n">
        <v>0</v>
      </c>
      <c r="N811" s="16" t="n">
        <v>0</v>
      </c>
    </row>
    <row r="812">
      <c r="B812" t="s">
        <v>263</v>
      </c>
      <c r="C812" s="16" t="n">
        <v>0</v>
      </c>
      <c r="D812" s="16" t="n">
        <v>0</v>
      </c>
      <c r="E812" s="16" t="n">
        <v>0</v>
      </c>
      <c r="F812" s="16"/>
      <c r="G812" s="16" t="n">
        <v>0</v>
      </c>
      <c r="H812" s="16" t="n">
        <v>0</v>
      </c>
      <c r="I812" s="16" t="n">
        <v>0</v>
      </c>
      <c r="J812" s="16"/>
      <c r="K812" s="16" t="n">
        <v>0</v>
      </c>
      <c r="L812" s="16" t="n">
        <v>0</v>
      </c>
      <c r="M812" s="16" t="n">
        <v>0</v>
      </c>
      <c r="N812" s="16" t="n">
        <v>0</v>
      </c>
    </row>
    <row r="813">
      <c r="B813" t="s">
        <v>264</v>
      </c>
      <c r="C813" s="16" t="n">
        <v>0</v>
      </c>
      <c r="D813" s="16" t="n">
        <v>0</v>
      </c>
      <c r="E813" s="16" t="n">
        <v>0</v>
      </c>
      <c r="F813" s="16"/>
      <c r="G813" s="16" t="n">
        <v>0</v>
      </c>
      <c r="H813" s="16" t="n">
        <v>0</v>
      </c>
      <c r="I813" s="16" t="n">
        <v>0</v>
      </c>
      <c r="J813" s="16"/>
      <c r="K813" s="16" t="n">
        <v>0</v>
      </c>
      <c r="L813" s="16" t="n">
        <v>0</v>
      </c>
      <c r="M813" s="16" t="n">
        <v>0</v>
      </c>
      <c r="N813" s="16" t="n">
        <v>0</v>
      </c>
    </row>
    <row r="814">
      <c r="B814" t="s">
        <v>265</v>
      </c>
      <c r="C814" s="16" t="n">
        <v>0</v>
      </c>
      <c r="D814" s="16" t="n">
        <v>0</v>
      </c>
      <c r="E814" s="16" t="n">
        <v>0</v>
      </c>
      <c r="F814" s="16"/>
      <c r="G814" s="16" t="n">
        <v>0</v>
      </c>
      <c r="H814" s="16" t="n">
        <v>0</v>
      </c>
      <c r="I814" s="16" t="n">
        <v>0</v>
      </c>
      <c r="J814" s="16"/>
      <c r="K814" s="16" t="n">
        <v>0</v>
      </c>
      <c r="L814" s="16" t="n">
        <v>0</v>
      </c>
      <c r="M814" s="16" t="n">
        <v>0</v>
      </c>
      <c r="N814" s="16" t="n">
        <v>0</v>
      </c>
    </row>
    <row r="815">
      <c r="B815" t="s">
        <v>266</v>
      </c>
      <c r="C815" s="16" t="n">
        <v>0</v>
      </c>
      <c r="D815" s="16" t="n">
        <v>0</v>
      </c>
      <c r="E815" s="16" t="n">
        <v>0</v>
      </c>
      <c r="F815" s="16"/>
      <c r="G815" s="16" t="n">
        <v>0</v>
      </c>
      <c r="H815" s="16" t="n">
        <v>0</v>
      </c>
      <c r="I815" s="16" t="n">
        <v>0</v>
      </c>
      <c r="J815" s="16"/>
      <c r="K815" s="16" t="n">
        <v>0</v>
      </c>
      <c r="L815" s="16" t="n">
        <v>0</v>
      </c>
      <c r="M815" s="16" t="n">
        <v>0</v>
      </c>
      <c r="N815" s="16" t="n">
        <v>0</v>
      </c>
    </row>
    <row r="816">
      <c r="B816" t="s">
        <v>267</v>
      </c>
      <c r="C816" s="16" t="n">
        <v>0</v>
      </c>
      <c r="D816" s="16" t="n">
        <v>0</v>
      </c>
      <c r="E816" s="16" t="n">
        <v>0</v>
      </c>
      <c r="F816" s="16"/>
      <c r="G816" s="16" t="n">
        <v>0</v>
      </c>
      <c r="H816" s="16" t="n">
        <v>0</v>
      </c>
      <c r="I816" s="16" t="n">
        <v>0</v>
      </c>
      <c r="J816" s="16"/>
      <c r="K816" s="16" t="n">
        <v>0</v>
      </c>
      <c r="L816" s="16" t="n">
        <v>0</v>
      </c>
      <c r="M816" s="16" t="n">
        <v>0</v>
      </c>
      <c r="N816" s="16" t="n">
        <v>0</v>
      </c>
    </row>
    <row r="817">
      <c r="B817" t="s">
        <v>268</v>
      </c>
      <c r="C817" s="16" t="n">
        <v>0.817540736721796</v>
      </c>
      <c r="D817" s="16" t="n">
        <v>0.790844476345996</v>
      </c>
      <c r="E817" s="16" t="n">
        <v>0.842809133095728</v>
      </c>
      <c r="F817" s="16"/>
      <c r="G817" s="16" t="n">
        <v>0.8490019910157</v>
      </c>
      <c r="H817" s="16" t="n">
        <v>0.803960722039783</v>
      </c>
      <c r="I817" s="16" t="n">
        <v>0.817748551566534</v>
      </c>
      <c r="J817" s="16"/>
      <c r="K817" s="16" t="n">
        <v>0.802698651142772</v>
      </c>
      <c r="L817" s="16" t="n">
        <v>0.829634358589427</v>
      </c>
      <c r="M817" s="16" t="n">
        <v>0.891770844885106</v>
      </c>
      <c r="N817" s="16" t="n">
        <v>0.815405928187523</v>
      </c>
    </row>
    <row r="818">
      <c r="B818" t="s">
        <v>269</v>
      </c>
      <c r="C818" s="16" t="n">
        <v>0.0635221061161105</v>
      </c>
      <c r="D818" s="16" t="n">
        <v>0.0695838414854484</v>
      </c>
      <c r="E818" s="16" t="n">
        <v>0.0591076438785225</v>
      </c>
      <c r="F818" s="16"/>
      <c r="G818" s="16" t="n">
        <v>0.0606392926856744</v>
      </c>
      <c r="H818" s="16" t="n">
        <v>0.0656017226821817</v>
      </c>
      <c r="I818" s="16" t="n">
        <v>0.0627259959895972</v>
      </c>
      <c r="J818" s="16"/>
      <c r="K818" s="16" t="n">
        <v>0.0620035720685466</v>
      </c>
      <c r="L818" s="16" t="n">
        <v>0.0662625823470322</v>
      </c>
      <c r="M818" s="16" t="n">
        <v>0.0527886236402743</v>
      </c>
      <c r="N818" s="16" t="n">
        <v>0.0842337689702749</v>
      </c>
    </row>
    <row r="819">
      <c r="B819" t="s">
        <v>270</v>
      </c>
      <c r="C819" s="16" t="n">
        <v>0</v>
      </c>
      <c r="D819" s="16" t="n">
        <v>0</v>
      </c>
      <c r="E819" s="16" t="n">
        <v>0</v>
      </c>
      <c r="F819" s="16"/>
      <c r="G819" s="16" t="n">
        <v>0</v>
      </c>
      <c r="H819" s="16" t="n">
        <v>0</v>
      </c>
      <c r="I819" s="16" t="n">
        <v>0</v>
      </c>
      <c r="J819" s="16"/>
      <c r="K819" s="16" t="n">
        <v>0</v>
      </c>
      <c r="L819" s="16" t="n">
        <v>0</v>
      </c>
      <c r="M819" s="16" t="n">
        <v>0</v>
      </c>
      <c r="N819" s="16" t="n">
        <v>0</v>
      </c>
    </row>
    <row r="820">
      <c r="B820" t="s">
        <v>271</v>
      </c>
      <c r="C820" s="16" t="n">
        <v>0</v>
      </c>
      <c r="D820" s="16" t="n">
        <v>0</v>
      </c>
      <c r="E820" s="16" t="n">
        <v>0</v>
      </c>
      <c r="F820" s="16"/>
      <c r="G820" s="16" t="n">
        <v>0</v>
      </c>
      <c r="H820" s="16" t="n">
        <v>0</v>
      </c>
      <c r="I820" s="16" t="n">
        <v>0</v>
      </c>
      <c r="J820" s="16"/>
      <c r="K820" s="16" t="n">
        <v>0</v>
      </c>
      <c r="L820" s="16" t="n">
        <v>0</v>
      </c>
      <c r="M820" s="16" t="n">
        <v>0</v>
      </c>
      <c r="N820" s="16" t="n">
        <v>0</v>
      </c>
    </row>
    <row r="821">
      <c r="B821" t="s">
        <v>272</v>
      </c>
      <c r="C821" s="16" t="n">
        <v>0</v>
      </c>
      <c r="D821" s="16" t="n">
        <v>0</v>
      </c>
      <c r="E821" s="16" t="n">
        <v>0</v>
      </c>
      <c r="F821" s="16"/>
      <c r="G821" s="16" t="n">
        <v>0</v>
      </c>
      <c r="H821" s="16" t="n">
        <v>0</v>
      </c>
      <c r="I821" s="16" t="n">
        <v>0</v>
      </c>
      <c r="J821" s="16"/>
      <c r="K821" s="16" t="n">
        <v>0</v>
      </c>
      <c r="L821" s="16" t="n">
        <v>0</v>
      </c>
      <c r="M821" s="16" t="n">
        <v>0</v>
      </c>
      <c r="N821" s="16" t="n">
        <v>0</v>
      </c>
    </row>
    <row r="822">
      <c r="B822" t="s">
        <v>273</v>
      </c>
      <c r="C822" s="16" t="n">
        <v>0</v>
      </c>
      <c r="D822" s="16" t="n">
        <v>0</v>
      </c>
      <c r="E822" s="16" t="n">
        <v>0</v>
      </c>
      <c r="F822" s="16"/>
      <c r="G822" s="16" t="n">
        <v>0</v>
      </c>
      <c r="H822" s="16" t="n">
        <v>0</v>
      </c>
      <c r="I822" s="16" t="n">
        <v>0</v>
      </c>
      <c r="J822" s="16"/>
      <c r="K822" s="16" t="n">
        <v>0</v>
      </c>
      <c r="L822" s="16" t="n">
        <v>0</v>
      </c>
      <c r="M822" s="16" t="n">
        <v>0</v>
      </c>
      <c r="N822" s="16" t="n">
        <v>0</v>
      </c>
    </row>
    <row r="823">
      <c r="B823" t="s">
        <v>274</v>
      </c>
      <c r="C823" s="16" t="n">
        <v>0</v>
      </c>
      <c r="D823" s="16" t="n">
        <v>0</v>
      </c>
      <c r="E823" s="16" t="n">
        <v>0</v>
      </c>
      <c r="F823" s="16"/>
      <c r="G823" s="16" t="n">
        <v>0</v>
      </c>
      <c r="H823" s="16" t="n">
        <v>0</v>
      </c>
      <c r="I823" s="16" t="n">
        <v>0</v>
      </c>
      <c r="J823" s="16"/>
      <c r="K823" s="16" t="n">
        <v>0</v>
      </c>
      <c r="L823" s="16" t="n">
        <v>0</v>
      </c>
      <c r="M823" s="16" t="n">
        <v>0</v>
      </c>
      <c r="N823" s="16" t="n">
        <v>0</v>
      </c>
    </row>
    <row r="824">
      <c r="B824" t="s">
        <v>275</v>
      </c>
      <c r="C824" s="16" t="n">
        <v>0</v>
      </c>
      <c r="D824" s="16" t="n">
        <v>0</v>
      </c>
      <c r="E824" s="16" t="n">
        <v>0</v>
      </c>
      <c r="F824" s="16"/>
      <c r="G824" s="16" t="n">
        <v>0</v>
      </c>
      <c r="H824" s="16" t="n">
        <v>0</v>
      </c>
      <c r="I824" s="16" t="n">
        <v>0</v>
      </c>
      <c r="J824" s="16"/>
      <c r="K824" s="16" t="n">
        <v>0</v>
      </c>
      <c r="L824" s="16" t="n">
        <v>0</v>
      </c>
      <c r="M824" s="16" t="n">
        <v>0</v>
      </c>
      <c r="N824" s="16" t="n">
        <v>0</v>
      </c>
    </row>
    <row r="825">
      <c r="B825" t="s">
        <v>249</v>
      </c>
      <c r="C825" s="16" t="n">
        <v>0.0526021275466385</v>
      </c>
      <c r="D825" s="16" t="n">
        <v>0.0580921260330688</v>
      </c>
      <c r="E825" s="16" t="n">
        <v>0.0474434360307186</v>
      </c>
      <c r="F825" s="16"/>
      <c r="G825" s="16" t="n">
        <v>0.0408636775830372</v>
      </c>
      <c r="H825" s="16" t="n">
        <v>0.0576981754719806</v>
      </c>
      <c r="I825" s="16" t="n">
        <v>0.0524973932791642</v>
      </c>
      <c r="J825" s="16"/>
      <c r="K825" s="16" t="n">
        <v>0.060601635011227</v>
      </c>
      <c r="L825" s="16" t="n">
        <v>0.0448127343203898</v>
      </c>
      <c r="M825" s="16" t="n">
        <v>0.0164640818486189</v>
      </c>
      <c r="N825" s="16" t="n">
        <v>0.0523433428666469</v>
      </c>
    </row>
    <row r="826">
      <c r="B826" t="s">
        <v>250</v>
      </c>
      <c r="C826" s="16" t="n">
        <v>0.0663350296154555</v>
      </c>
      <c r="D826" s="16" t="n">
        <v>0.0814795561354869</v>
      </c>
      <c r="E826" s="16" t="n">
        <v>0.0506397869950309</v>
      </c>
      <c r="F826" s="16"/>
      <c r="G826" s="16" t="n">
        <v>0.0494950387155887</v>
      </c>
      <c r="H826" s="16" t="n">
        <v>0.072739379806055</v>
      </c>
      <c r="I826" s="16" t="n">
        <v>0.0670280591647042</v>
      </c>
      <c r="J826" s="16"/>
      <c r="K826" s="16" t="n">
        <v>0.0746961417774543</v>
      </c>
      <c r="L826" s="16" t="n">
        <v>0.0592903247431514</v>
      </c>
      <c r="M826" s="16" t="n">
        <v>0.0389764496260009</v>
      </c>
      <c r="N826" s="16" t="n">
        <v>0.0480169599755553</v>
      </c>
    </row>
    <row r="827">
      <c r="C827" s="16"/>
      <c r="D827" s="16"/>
      <c r="E827" s="16"/>
      <c r="F827" s="16"/>
      <c r="G827" s="16"/>
      <c r="H827" s="16"/>
      <c r="I827" s="16"/>
      <c r="J827" s="16"/>
      <c r="K827" s="16"/>
      <c r="L827" s="16"/>
      <c r="M827" s="16"/>
      <c r="N827" s="16"/>
    </row>
    <row r="828">
      <c r="B828" s="7" t="s">
        <v>255</v>
      </c>
      <c r="C828" s="16"/>
      <c r="D828" s="16"/>
      <c r="E828" s="16"/>
      <c r="F828" s="16"/>
      <c r="G828" s="16"/>
      <c r="H828" s="16"/>
      <c r="I828" s="16"/>
      <c r="J828" s="16"/>
      <c r="K828" s="16"/>
      <c r="L828" s="16"/>
      <c r="M828" s="16"/>
      <c r="N828" s="16"/>
    </row>
    <row r="829">
      <c r="B829" s="26" t="s">
        <v>44</v>
      </c>
      <c r="C829" s="16"/>
      <c r="D829" s="16"/>
      <c r="E829" s="16"/>
      <c r="F829" s="16"/>
      <c r="G829" s="16"/>
      <c r="H829" s="16"/>
      <c r="I829" s="16"/>
      <c r="J829" s="16"/>
      <c r="K829" s="16"/>
      <c r="L829" s="16"/>
      <c r="M829" s="16"/>
      <c r="N829" s="16"/>
    </row>
    <row r="830">
      <c r="B830" t="s">
        <v>256</v>
      </c>
      <c r="C830" s="16" t="n">
        <v>0</v>
      </c>
      <c r="D830" s="16" t="n">
        <v>0</v>
      </c>
      <c r="E830" s="16" t="n">
        <v>0</v>
      </c>
      <c r="F830" s="16"/>
      <c r="G830" s="16" t="n">
        <v>0</v>
      </c>
      <c r="H830" s="16" t="n">
        <v>0</v>
      </c>
      <c r="I830" s="16" t="n">
        <v>0</v>
      </c>
      <c r="J830" s="16"/>
      <c r="K830" s="16" t="n">
        <v>0</v>
      </c>
      <c r="L830" s="16" t="n">
        <v>0</v>
      </c>
      <c r="M830" s="16" t="n">
        <v>0</v>
      </c>
      <c r="N830" s="16" t="n">
        <v>0</v>
      </c>
    </row>
    <row r="831">
      <c r="B831" t="s">
        <v>257</v>
      </c>
      <c r="C831" s="16" t="n">
        <v>0</v>
      </c>
      <c r="D831" s="16" t="n">
        <v>0</v>
      </c>
      <c r="E831" s="16" t="n">
        <v>0</v>
      </c>
      <c r="F831" s="16"/>
      <c r="G831" s="16" t="n">
        <v>0</v>
      </c>
      <c r="H831" s="16" t="n">
        <v>0</v>
      </c>
      <c r="I831" s="16" t="n">
        <v>0</v>
      </c>
      <c r="J831" s="16"/>
      <c r="K831" s="16" t="n">
        <v>0</v>
      </c>
      <c r="L831" s="16" t="n">
        <v>0</v>
      </c>
      <c r="M831" s="16" t="n">
        <v>0</v>
      </c>
      <c r="N831" s="16" t="n">
        <v>0</v>
      </c>
    </row>
    <row r="832">
      <c r="B832" t="s">
        <v>258</v>
      </c>
      <c r="C832" s="16" t="n">
        <v>0</v>
      </c>
      <c r="D832" s="16" t="n">
        <v>0</v>
      </c>
      <c r="E832" s="16" t="n">
        <v>0</v>
      </c>
      <c r="F832" s="16"/>
      <c r="G832" s="16" t="n">
        <v>0</v>
      </c>
      <c r="H832" s="16" t="n">
        <v>0</v>
      </c>
      <c r="I832" s="16" t="n">
        <v>0</v>
      </c>
      <c r="J832" s="16"/>
      <c r="K832" s="16" t="n">
        <v>0</v>
      </c>
      <c r="L832" s="16" t="n">
        <v>0</v>
      </c>
      <c r="M832" s="16" t="n">
        <v>0</v>
      </c>
      <c r="N832" s="16" t="n">
        <v>0</v>
      </c>
    </row>
    <row r="833">
      <c r="B833" t="s">
        <v>259</v>
      </c>
      <c r="C833" s="16" t="n">
        <v>0</v>
      </c>
      <c r="D833" s="16" t="n">
        <v>0</v>
      </c>
      <c r="E833" s="16" t="n">
        <v>0</v>
      </c>
      <c r="F833" s="16"/>
      <c r="G833" s="16" t="n">
        <v>0</v>
      </c>
      <c r="H833" s="16" t="n">
        <v>0</v>
      </c>
      <c r="I833" s="16" t="n">
        <v>0</v>
      </c>
      <c r="J833" s="16"/>
      <c r="K833" s="16" t="n">
        <v>0</v>
      </c>
      <c r="L833" s="16" t="n">
        <v>0</v>
      </c>
      <c r="M833" s="16" t="n">
        <v>0</v>
      </c>
      <c r="N833" s="16" t="n">
        <v>0</v>
      </c>
    </row>
    <row r="834">
      <c r="B834" t="s">
        <v>260</v>
      </c>
      <c r="C834" s="16" t="n">
        <v>0</v>
      </c>
      <c r="D834" s="16" t="n">
        <v>0</v>
      </c>
      <c r="E834" s="16" t="n">
        <v>0</v>
      </c>
      <c r="F834" s="16"/>
      <c r="G834" s="16" t="n">
        <v>0</v>
      </c>
      <c r="H834" s="16" t="n">
        <v>0</v>
      </c>
      <c r="I834" s="16" t="n">
        <v>0</v>
      </c>
      <c r="J834" s="16"/>
      <c r="K834" s="16" t="n">
        <v>0</v>
      </c>
      <c r="L834" s="16" t="n">
        <v>0</v>
      </c>
      <c r="M834" s="16" t="n">
        <v>0</v>
      </c>
      <c r="N834" s="16" t="n">
        <v>0</v>
      </c>
    </row>
    <row r="835">
      <c r="B835" t="s">
        <v>261</v>
      </c>
      <c r="C835" s="16" t="n">
        <v>0</v>
      </c>
      <c r="D835" s="16" t="n">
        <v>0</v>
      </c>
      <c r="E835" s="16" t="n">
        <v>0</v>
      </c>
      <c r="F835" s="16"/>
      <c r="G835" s="16" t="n">
        <v>0</v>
      </c>
      <c r="H835" s="16" t="n">
        <v>0</v>
      </c>
      <c r="I835" s="16" t="n">
        <v>0</v>
      </c>
      <c r="J835" s="16"/>
      <c r="K835" s="16" t="n">
        <v>0</v>
      </c>
      <c r="L835" s="16" t="n">
        <v>0</v>
      </c>
      <c r="M835" s="16" t="n">
        <v>0</v>
      </c>
      <c r="N835" s="16" t="n">
        <v>0</v>
      </c>
    </row>
    <row r="836">
      <c r="B836" t="s">
        <v>262</v>
      </c>
      <c r="C836" s="16" t="n">
        <v>0</v>
      </c>
      <c r="D836" s="16" t="n">
        <v>0</v>
      </c>
      <c r="E836" s="16" t="n">
        <v>0</v>
      </c>
      <c r="F836" s="16"/>
      <c r="G836" s="16" t="n">
        <v>0</v>
      </c>
      <c r="H836" s="16" t="n">
        <v>0</v>
      </c>
      <c r="I836" s="16" t="n">
        <v>0</v>
      </c>
      <c r="J836" s="16"/>
      <c r="K836" s="16" t="n">
        <v>0</v>
      </c>
      <c r="L836" s="16" t="n">
        <v>0</v>
      </c>
      <c r="M836" s="16" t="n">
        <v>0</v>
      </c>
      <c r="N836" s="16" t="n">
        <v>0</v>
      </c>
    </row>
    <row r="837">
      <c r="B837" t="s">
        <v>263</v>
      </c>
      <c r="C837" s="16" t="n">
        <v>0</v>
      </c>
      <c r="D837" s="16" t="n">
        <v>0</v>
      </c>
      <c r="E837" s="16" t="n">
        <v>0</v>
      </c>
      <c r="F837" s="16"/>
      <c r="G837" s="16" t="n">
        <v>0</v>
      </c>
      <c r="H837" s="16" t="n">
        <v>0</v>
      </c>
      <c r="I837" s="16" t="n">
        <v>0</v>
      </c>
      <c r="J837" s="16"/>
      <c r="K837" s="16" t="n">
        <v>0</v>
      </c>
      <c r="L837" s="16" t="n">
        <v>0</v>
      </c>
      <c r="M837" s="16" t="n">
        <v>0</v>
      </c>
      <c r="N837" s="16" t="n">
        <v>0</v>
      </c>
    </row>
    <row r="838">
      <c r="B838" t="s">
        <v>264</v>
      </c>
      <c r="C838" s="16" t="n">
        <v>0</v>
      </c>
      <c r="D838" s="16" t="n">
        <v>0</v>
      </c>
      <c r="E838" s="16" t="n">
        <v>0</v>
      </c>
      <c r="F838" s="16"/>
      <c r="G838" s="16" t="n">
        <v>0</v>
      </c>
      <c r="H838" s="16" t="n">
        <v>0</v>
      </c>
      <c r="I838" s="16" t="n">
        <v>0</v>
      </c>
      <c r="J838" s="16"/>
      <c r="K838" s="16" t="n">
        <v>0</v>
      </c>
      <c r="L838" s="16" t="n">
        <v>0</v>
      </c>
      <c r="M838" s="16" t="n">
        <v>0</v>
      </c>
      <c r="N838" s="16" t="n">
        <v>0</v>
      </c>
    </row>
    <row r="839">
      <c r="B839" t="s">
        <v>265</v>
      </c>
      <c r="C839" s="16" t="n">
        <v>0</v>
      </c>
      <c r="D839" s="16" t="n">
        <v>0</v>
      </c>
      <c r="E839" s="16" t="n">
        <v>0</v>
      </c>
      <c r="F839" s="16"/>
      <c r="G839" s="16" t="n">
        <v>0</v>
      </c>
      <c r="H839" s="16" t="n">
        <v>0</v>
      </c>
      <c r="I839" s="16" t="n">
        <v>0</v>
      </c>
      <c r="J839" s="16"/>
      <c r="K839" s="16" t="n">
        <v>0</v>
      </c>
      <c r="L839" s="16" t="n">
        <v>0</v>
      </c>
      <c r="M839" s="16" t="n">
        <v>0</v>
      </c>
      <c r="N839" s="16" t="n">
        <v>0</v>
      </c>
    </row>
    <row r="840">
      <c r="B840" t="s">
        <v>266</v>
      </c>
      <c r="C840" s="16" t="n">
        <v>0.382061638260365</v>
      </c>
      <c r="D840" s="16" t="n">
        <v>0.395414061619271</v>
      </c>
      <c r="E840" s="16" t="n">
        <v>0.375401784127747</v>
      </c>
      <c r="F840" s="16"/>
      <c r="G840" s="16" t="n">
        <v>0.366301266882594</v>
      </c>
      <c r="H840" s="16" t="n">
        <v>0.35171781149417</v>
      </c>
      <c r="I840" s="16" t="n">
        <v>0.416515734447524</v>
      </c>
      <c r="J840" s="16"/>
      <c r="K840" s="16" t="n">
        <v>0.364163362702566</v>
      </c>
      <c r="L840" s="16" t="n">
        <v>0.383776097196637</v>
      </c>
      <c r="M840" s="16" t="n">
        <v>0.494398937057564</v>
      </c>
      <c r="N840" s="16" t="n">
        <v>0.388987665587858</v>
      </c>
    </row>
    <row r="841">
      <c r="B841" t="s">
        <v>267</v>
      </c>
      <c r="C841" s="16" t="n">
        <v>0.316173643028303</v>
      </c>
      <c r="D841" s="16" t="n">
        <v>0.295823770603734</v>
      </c>
      <c r="E841" s="16" t="n">
        <v>0.333303021039195</v>
      </c>
      <c r="F841" s="16"/>
      <c r="G841" s="16" t="n">
        <v>0.347828946214788</v>
      </c>
      <c r="H841" s="16" t="n">
        <v>0.323235596603453</v>
      </c>
      <c r="I841" s="16" t="n">
        <v>0.297101232103218</v>
      </c>
      <c r="J841" s="16"/>
      <c r="K841" s="16" t="n">
        <v>0.311113900529681</v>
      </c>
      <c r="L841" s="16" t="n">
        <v>0.371191967018397</v>
      </c>
      <c r="M841" s="16" t="n">
        <v>0.244106871737086</v>
      </c>
      <c r="N841" s="16" t="n">
        <v>0.33158818769583</v>
      </c>
    </row>
    <row r="842">
      <c r="B842" t="s">
        <v>268</v>
      </c>
      <c r="C842" s="16" t="n">
        <v>0</v>
      </c>
      <c r="D842" s="16" t="n">
        <v>0</v>
      </c>
      <c r="E842" s="16" t="n">
        <v>0</v>
      </c>
      <c r="F842" s="16"/>
      <c r="G842" s="16" t="n">
        <v>0</v>
      </c>
      <c r="H842" s="16" t="n">
        <v>0</v>
      </c>
      <c r="I842" s="16" t="n">
        <v>0</v>
      </c>
      <c r="J842" s="16"/>
      <c r="K842" s="16" t="n">
        <v>0</v>
      </c>
      <c r="L842" s="16" t="n">
        <v>0</v>
      </c>
      <c r="M842" s="16" t="n">
        <v>0</v>
      </c>
      <c r="N842" s="16" t="n">
        <v>0</v>
      </c>
    </row>
    <row r="843">
      <c r="B843" t="s">
        <v>269</v>
      </c>
      <c r="C843" s="16" t="n">
        <v>0</v>
      </c>
      <c r="D843" s="16" t="n">
        <v>0</v>
      </c>
      <c r="E843" s="16" t="n">
        <v>0</v>
      </c>
      <c r="F843" s="16"/>
      <c r="G843" s="16" t="n">
        <v>0</v>
      </c>
      <c r="H843" s="16" t="n">
        <v>0</v>
      </c>
      <c r="I843" s="16" t="n">
        <v>0</v>
      </c>
      <c r="J843" s="16"/>
      <c r="K843" s="16" t="n">
        <v>0</v>
      </c>
      <c r="L843" s="16" t="n">
        <v>0</v>
      </c>
      <c r="M843" s="16" t="n">
        <v>0</v>
      </c>
      <c r="N843" s="16" t="n">
        <v>0</v>
      </c>
    </row>
    <row r="844">
      <c r="B844" t="s">
        <v>270</v>
      </c>
      <c r="C844" s="16" t="n">
        <v>0</v>
      </c>
      <c r="D844" s="16" t="n">
        <v>0</v>
      </c>
      <c r="E844" s="16" t="n">
        <v>0</v>
      </c>
      <c r="F844" s="16"/>
      <c r="G844" s="16" t="n">
        <v>0</v>
      </c>
      <c r="H844" s="16" t="n">
        <v>0</v>
      </c>
      <c r="I844" s="16" t="n">
        <v>0</v>
      </c>
      <c r="J844" s="16"/>
      <c r="K844" s="16" t="n">
        <v>0</v>
      </c>
      <c r="L844" s="16" t="n">
        <v>0</v>
      </c>
      <c r="M844" s="16" t="n">
        <v>0</v>
      </c>
      <c r="N844" s="16" t="n">
        <v>0</v>
      </c>
    </row>
    <row r="845">
      <c r="B845" t="s">
        <v>271</v>
      </c>
      <c r="C845" s="16" t="n">
        <v>0</v>
      </c>
      <c r="D845" s="16" t="n">
        <v>0</v>
      </c>
      <c r="E845" s="16" t="n">
        <v>0</v>
      </c>
      <c r="F845" s="16"/>
      <c r="G845" s="16" t="n">
        <v>0</v>
      </c>
      <c r="H845" s="16" t="n">
        <v>0</v>
      </c>
      <c r="I845" s="16" t="n">
        <v>0</v>
      </c>
      <c r="J845" s="16"/>
      <c r="K845" s="16" t="n">
        <v>0</v>
      </c>
      <c r="L845" s="16" t="n">
        <v>0</v>
      </c>
      <c r="M845" s="16" t="n">
        <v>0</v>
      </c>
      <c r="N845" s="16" t="n">
        <v>0</v>
      </c>
    </row>
    <row r="846">
      <c r="B846" t="s">
        <v>272</v>
      </c>
      <c r="C846" s="16" t="n">
        <v>0</v>
      </c>
      <c r="D846" s="16" t="n">
        <v>0</v>
      </c>
      <c r="E846" s="16" t="n">
        <v>0</v>
      </c>
      <c r="F846" s="16"/>
      <c r="G846" s="16" t="n">
        <v>0</v>
      </c>
      <c r="H846" s="16" t="n">
        <v>0</v>
      </c>
      <c r="I846" s="16" t="n">
        <v>0</v>
      </c>
      <c r="J846" s="16"/>
      <c r="K846" s="16" t="n">
        <v>0</v>
      </c>
      <c r="L846" s="16" t="n">
        <v>0</v>
      </c>
      <c r="M846" s="16" t="n">
        <v>0</v>
      </c>
      <c r="N846" s="16" t="n">
        <v>0</v>
      </c>
    </row>
    <row r="847">
      <c r="B847" t="s">
        <v>273</v>
      </c>
      <c r="C847" s="16" t="n">
        <v>0</v>
      </c>
      <c r="D847" s="16" t="n">
        <v>0</v>
      </c>
      <c r="E847" s="16" t="n">
        <v>0</v>
      </c>
      <c r="F847" s="16"/>
      <c r="G847" s="16" t="n">
        <v>0</v>
      </c>
      <c r="H847" s="16" t="n">
        <v>0</v>
      </c>
      <c r="I847" s="16" t="n">
        <v>0</v>
      </c>
      <c r="J847" s="16"/>
      <c r="K847" s="16" t="n">
        <v>0</v>
      </c>
      <c r="L847" s="16" t="n">
        <v>0</v>
      </c>
      <c r="M847" s="16" t="n">
        <v>0</v>
      </c>
      <c r="N847" s="16" t="n">
        <v>0</v>
      </c>
    </row>
    <row r="848">
      <c r="B848" t="s">
        <v>274</v>
      </c>
      <c r="C848" s="16" t="n">
        <v>0</v>
      </c>
      <c r="D848" s="16" t="n">
        <v>0</v>
      </c>
      <c r="E848" s="16" t="n">
        <v>0</v>
      </c>
      <c r="F848" s="16"/>
      <c r="G848" s="16" t="n">
        <v>0</v>
      </c>
      <c r="H848" s="16" t="n">
        <v>0</v>
      </c>
      <c r="I848" s="16" t="n">
        <v>0</v>
      </c>
      <c r="J848" s="16"/>
      <c r="K848" s="16" t="n">
        <v>0</v>
      </c>
      <c r="L848" s="16" t="n">
        <v>0</v>
      </c>
      <c r="M848" s="16" t="n">
        <v>0</v>
      </c>
      <c r="N848" s="16" t="n">
        <v>0</v>
      </c>
    </row>
    <row r="849">
      <c r="B849" t="s">
        <v>275</v>
      </c>
      <c r="C849" s="16" t="n">
        <v>0</v>
      </c>
      <c r="D849" s="16" t="n">
        <v>0</v>
      </c>
      <c r="E849" s="16" t="n">
        <v>0</v>
      </c>
      <c r="F849" s="16"/>
      <c r="G849" s="16" t="n">
        <v>0</v>
      </c>
      <c r="H849" s="16" t="n">
        <v>0</v>
      </c>
      <c r="I849" s="16" t="n">
        <v>0</v>
      </c>
      <c r="J849" s="16"/>
      <c r="K849" s="16" t="n">
        <v>0</v>
      </c>
      <c r="L849" s="16" t="n">
        <v>0</v>
      </c>
      <c r="M849" s="16" t="n">
        <v>0</v>
      </c>
      <c r="N849" s="16" t="n">
        <v>0</v>
      </c>
    </row>
    <row r="850">
      <c r="B850" t="s">
        <v>249</v>
      </c>
      <c r="C850" s="16" t="n">
        <v>0.0971003837757643</v>
      </c>
      <c r="D850" s="16" t="n">
        <v>0.0961580373597165</v>
      </c>
      <c r="E850" s="16" t="n">
        <v>0.0969143010413461</v>
      </c>
      <c r="F850" s="16"/>
      <c r="G850" s="16" t="n">
        <v>0.0851390759975142</v>
      </c>
      <c r="H850" s="16" t="n">
        <v>0.102224594826842</v>
      </c>
      <c r="I850" s="16" t="n">
        <v>0.097057468594356</v>
      </c>
      <c r="J850" s="16"/>
      <c r="K850" s="16" t="n">
        <v>0.0953698993286899</v>
      </c>
      <c r="L850" s="16" t="n">
        <v>0.0852863095447433</v>
      </c>
      <c r="M850" s="16" t="n">
        <v>0.106574002604079</v>
      </c>
      <c r="N850" s="16" t="n">
        <v>0.115046886870842</v>
      </c>
    </row>
    <row r="851">
      <c r="B851" t="s">
        <v>250</v>
      </c>
      <c r="C851" s="16" t="n">
        <v>0.204664334935568</v>
      </c>
      <c r="D851" s="16" t="n">
        <v>0.212604130417278</v>
      </c>
      <c r="E851" s="16" t="n">
        <v>0.194380893791711</v>
      </c>
      <c r="F851" s="16"/>
      <c r="G851" s="16" t="n">
        <v>0.200730710905104</v>
      </c>
      <c r="H851" s="16" t="n">
        <v>0.222821997075535</v>
      </c>
      <c r="I851" s="16" t="n">
        <v>0.189325564854902</v>
      </c>
      <c r="J851" s="16"/>
      <c r="K851" s="16" t="n">
        <v>0.229352837439063</v>
      </c>
      <c r="L851" s="16" t="n">
        <v>0.159745626240222</v>
      </c>
      <c r="M851" s="16" t="n">
        <v>0.154920188601271</v>
      </c>
      <c r="N851" s="16" t="n">
        <v>0.164377259845469</v>
      </c>
    </row>
    <row r="852">
      <c r="C852" s="16"/>
      <c r="D852" s="16"/>
      <c r="E852" s="16"/>
      <c r="F852" s="16"/>
      <c r="G852" s="16"/>
      <c r="H852" s="16"/>
      <c r="I852" s="16"/>
      <c r="J852" s="16"/>
      <c r="K852" s="16"/>
      <c r="L852" s="16"/>
      <c r="M852" s="16"/>
      <c r="N852" s="16"/>
    </row>
    <row r="853">
      <c r="B853" s="7" t="s">
        <v>290</v>
      </c>
      <c r="C853" s="16"/>
      <c r="D853" s="16"/>
      <c r="E853" s="16"/>
      <c r="F853" s="16"/>
      <c r="G853" s="16"/>
      <c r="H853" s="16"/>
      <c r="I853" s="16"/>
      <c r="J853" s="16"/>
      <c r="K853" s="16"/>
      <c r="L853" s="16"/>
      <c r="M853" s="16"/>
      <c r="N853" s="16"/>
    </row>
    <row r="854">
      <c r="B854" s="26" t="s">
        <v>44</v>
      </c>
      <c r="C854" s="16"/>
      <c r="D854" s="16"/>
      <c r="E854" s="16"/>
      <c r="F854" s="16"/>
      <c r="G854" s="16"/>
      <c r="H854" s="16"/>
      <c r="I854" s="16"/>
      <c r="J854" s="16"/>
      <c r="K854" s="16"/>
      <c r="L854" s="16"/>
      <c r="M854" s="16"/>
      <c r="N854" s="16"/>
    </row>
    <row r="855">
      <c r="B855" t="s">
        <v>36</v>
      </c>
      <c r="C855" s="16" t="n">
        <v>0.0198767341549753</v>
      </c>
      <c r="D855" s="16" t="n">
        <v>0.0219119866459879</v>
      </c>
      <c r="E855" s="16" t="n">
        <v>0.0174385173767731</v>
      </c>
      <c r="F855" s="16"/>
      <c r="G855" s="16" t="n">
        <v>0.0208630989892829</v>
      </c>
      <c r="H855" s="16" t="n">
        <v>0.0275587636632712</v>
      </c>
      <c r="I855" s="16" t="n">
        <v>0.0123404338139339</v>
      </c>
      <c r="J855" s="16"/>
      <c r="K855" s="16" t="n">
        <v>0.0168638820630217</v>
      </c>
      <c r="L855" s="16" t="n">
        <v>0.0130320584650322</v>
      </c>
      <c r="M855" s="16" t="n">
        <v>0.00775955799644668</v>
      </c>
      <c r="N855" s="16" t="n">
        <v>0.0519310103267382</v>
      </c>
    </row>
    <row r="856">
      <c r="B856" t="s">
        <v>37</v>
      </c>
      <c r="C856" s="16" t="n">
        <v>0.0712928516020069</v>
      </c>
      <c r="D856" s="16" t="n">
        <v>0.058827546757272</v>
      </c>
      <c r="E856" s="16" t="n">
        <v>0.0846151926131352</v>
      </c>
      <c r="F856" s="16"/>
      <c r="G856" s="16" t="n">
        <v>0.0563560400440984</v>
      </c>
      <c r="H856" s="16" t="n">
        <v>0.0811824995829399</v>
      </c>
      <c r="I856" s="16" t="n">
        <v>0.067991769499907</v>
      </c>
      <c r="J856" s="16"/>
      <c r="K856" s="16" t="n">
        <v>0.0759601872230804</v>
      </c>
      <c r="L856" s="16" t="n">
        <v>0.0586193599643484</v>
      </c>
      <c r="M856" s="16" t="n">
        <v>0.0656959966758801</v>
      </c>
      <c r="N856" s="16" t="n">
        <v>0.0793534691243309</v>
      </c>
    </row>
    <row r="857">
      <c r="B857" t="s">
        <v>288</v>
      </c>
      <c r="C857" s="16" t="n">
        <v>0.416794437448266</v>
      </c>
      <c r="D857" s="16" t="n">
        <v>0.407159637854352</v>
      </c>
      <c r="E857" s="16" t="n">
        <v>0.425195467607727</v>
      </c>
      <c r="F857" s="16"/>
      <c r="G857" s="16" t="n">
        <v>0.365057550891512</v>
      </c>
      <c r="H857" s="16" t="n">
        <v>0.408328824841757</v>
      </c>
      <c r="I857" s="16" t="n">
        <v>0.445104102205371</v>
      </c>
      <c r="J857" s="16"/>
      <c r="K857" s="16" t="n">
        <v>0.446761998503811</v>
      </c>
      <c r="L857" s="16" t="n">
        <v>0.399110666549897</v>
      </c>
      <c r="M857" s="16" t="n">
        <v>0.295954013492359</v>
      </c>
      <c r="N857" s="16" t="n">
        <v>0.390045991204328</v>
      </c>
    </row>
    <row r="858">
      <c r="B858" t="s">
        <v>40</v>
      </c>
      <c r="C858" s="16" t="n">
        <v>0.409345243348476</v>
      </c>
      <c r="D858" s="16" t="n">
        <v>0.442245305557381</v>
      </c>
      <c r="E858" s="16" t="n">
        <v>0.377071086723487</v>
      </c>
      <c r="F858" s="16"/>
      <c r="G858" s="16" t="n">
        <v>0.450878194964155</v>
      </c>
      <c r="H858" s="16" t="n">
        <v>0.394244308579003</v>
      </c>
      <c r="I858" s="16" t="n">
        <v>0.406990087675337</v>
      </c>
      <c r="J858" s="16"/>
      <c r="K858" s="16" t="n">
        <v>0.365959809174551</v>
      </c>
      <c r="L858" s="16" t="n">
        <v>0.462398156621398</v>
      </c>
      <c r="M858" s="16" t="n">
        <v>0.565166359774964</v>
      </c>
      <c r="N858" s="16" t="n">
        <v>0.425747625391044</v>
      </c>
    </row>
    <row r="859">
      <c r="B859" t="s">
        <v>74</v>
      </c>
      <c r="C859" s="16" t="n">
        <v>0.0826907334462753</v>
      </c>
      <c r="D859" s="16" t="n">
        <v>0.0698555231850068</v>
      </c>
      <c r="E859" s="16" t="n">
        <v>0.0956797356788775</v>
      </c>
      <c r="F859" s="16"/>
      <c r="G859" s="16" t="n">
        <v>0.106845115110952</v>
      </c>
      <c r="H859" s="16" t="n">
        <v>0.0886856033330288</v>
      </c>
      <c r="I859" s="16" t="n">
        <v>0.0675736068054504</v>
      </c>
      <c r="J859" s="16"/>
      <c r="K859" s="16" t="n">
        <v>0.0944541230355365</v>
      </c>
      <c r="L859" s="16" t="n">
        <v>0.0668397583993245</v>
      </c>
      <c r="M859" s="16" t="n">
        <v>0.0654240720603505</v>
      </c>
      <c r="N859" s="16" t="n">
        <v>0.052921903953559</v>
      </c>
    </row>
    <row r="860">
      <c r="C860" s="16"/>
      <c r="D860" s="16"/>
      <c r="E860" s="16"/>
      <c r="F860" s="16"/>
      <c r="G860" s="16"/>
      <c r="H860" s="16"/>
      <c r="I860" s="16"/>
      <c r="J860" s="16"/>
      <c r="K860" s="16"/>
      <c r="L860" s="16"/>
      <c r="M860" s="16"/>
      <c r="N860" s="16"/>
    </row>
    <row r="861">
      <c r="B861" s="7" t="s">
        <v>291</v>
      </c>
      <c r="C861" s="16"/>
      <c r="D861" s="16"/>
      <c r="E861" s="16"/>
      <c r="F861" s="16"/>
      <c r="G861" s="16"/>
      <c r="H861" s="16"/>
      <c r="I861" s="16"/>
      <c r="J861" s="16"/>
      <c r="K861" s="16"/>
      <c r="L861" s="16"/>
      <c r="M861" s="16"/>
      <c r="N861" s="16"/>
    </row>
    <row r="862">
      <c r="B862" s="26" t="s">
        <v>44</v>
      </c>
      <c r="C862" s="16"/>
      <c r="D862" s="16"/>
      <c r="E862" s="16"/>
      <c r="F862" s="16"/>
      <c r="G862" s="16"/>
      <c r="H862" s="16"/>
      <c r="I862" s="16"/>
      <c r="J862" s="16"/>
      <c r="K862" s="16"/>
      <c r="L862" s="16"/>
      <c r="M862" s="16"/>
      <c r="N862" s="16"/>
    </row>
    <row r="863">
      <c r="B863" t="s">
        <v>36</v>
      </c>
      <c r="C863" s="16" t="n">
        <v>0.0197481783441709</v>
      </c>
      <c r="D863" s="16" t="n">
        <v>0.021605437250564</v>
      </c>
      <c r="E863" s="16" t="n">
        <v>0.0184030063578272</v>
      </c>
      <c r="F863" s="16"/>
      <c r="G863" s="16" t="n">
        <v>0.0288132395234012</v>
      </c>
      <c r="H863" s="16" t="n">
        <v>0.0271907951420541</v>
      </c>
      <c r="I863" s="16" t="n">
        <v>0.00924385272949496</v>
      </c>
      <c r="J863" s="16"/>
      <c r="K863" s="16" t="n">
        <v>0.019945335875716</v>
      </c>
      <c r="L863" s="16" t="n">
        <v>0.012685450948591</v>
      </c>
      <c r="M863" s="16" t="n">
        <v>0.0147824436391299</v>
      </c>
      <c r="N863" s="16" t="n">
        <v>0.0169397411002307</v>
      </c>
    </row>
    <row r="864">
      <c r="B864" t="s">
        <v>37</v>
      </c>
      <c r="C864" s="16" t="n">
        <v>0.0831255563101228</v>
      </c>
      <c r="D864" s="16" t="n">
        <v>0.0739615858085026</v>
      </c>
      <c r="E864" s="16" t="n">
        <v>0.0914716234953618</v>
      </c>
      <c r="F864" s="16"/>
      <c r="G864" s="16" t="n">
        <v>0.097177894573231</v>
      </c>
      <c r="H864" s="16" t="n">
        <v>0.0821909855285453</v>
      </c>
      <c r="I864" s="16" t="n">
        <v>0.0784449041738527</v>
      </c>
      <c r="J864" s="16"/>
      <c r="K864" s="16" t="n">
        <v>0.0803575672842164</v>
      </c>
      <c r="L864" s="16" t="n">
        <v>0.0917630030569265</v>
      </c>
      <c r="M864" s="16" t="n">
        <v>0.0767031040433515</v>
      </c>
      <c r="N864" s="16" t="n">
        <v>0.105032373834151</v>
      </c>
    </row>
    <row r="865">
      <c r="B865" t="s">
        <v>288</v>
      </c>
      <c r="C865" s="16" t="n">
        <v>0.452445731045882</v>
      </c>
      <c r="D865" s="16" t="n">
        <v>0.415415020147802</v>
      </c>
      <c r="E865" s="16" t="n">
        <v>0.489173370839369</v>
      </c>
      <c r="F865" s="16"/>
      <c r="G865" s="16" t="n">
        <v>0.410949712282755</v>
      </c>
      <c r="H865" s="16" t="n">
        <v>0.473600647536825</v>
      </c>
      <c r="I865" s="16" t="n">
        <v>0.44915417458749</v>
      </c>
      <c r="J865" s="16"/>
      <c r="K865" s="16" t="n">
        <v>0.473910610667764</v>
      </c>
      <c r="L865" s="16" t="n">
        <v>0.431753195842815</v>
      </c>
      <c r="M865" s="16" t="n">
        <v>0.347258895860271</v>
      </c>
      <c r="N865" s="16" t="n">
        <v>0.470521940681394</v>
      </c>
    </row>
    <row r="866">
      <c r="B866" t="s">
        <v>40</v>
      </c>
      <c r="C866" s="16" t="n">
        <v>0.341765997365782</v>
      </c>
      <c r="D866" s="16" t="n">
        <v>0.391078819174637</v>
      </c>
      <c r="E866" s="16" t="n">
        <v>0.293124635954608</v>
      </c>
      <c r="F866" s="16"/>
      <c r="G866" s="16" t="n">
        <v>0.337330669329436</v>
      </c>
      <c r="H866" s="16" t="n">
        <v>0.304627316536195</v>
      </c>
      <c r="I866" s="16" t="n">
        <v>0.378068535637748</v>
      </c>
      <c r="J866" s="16"/>
      <c r="K866" s="16" t="n">
        <v>0.311690993506525</v>
      </c>
      <c r="L866" s="16" t="n">
        <v>0.368363296029792</v>
      </c>
      <c r="M866" s="16" t="n">
        <v>0.506494981921987</v>
      </c>
      <c r="N866" s="16" t="n">
        <v>0.314907513860156</v>
      </c>
    </row>
    <row r="867">
      <c r="B867" t="s">
        <v>74</v>
      </c>
      <c r="C867" s="16" t="n">
        <v>0.102914536934042</v>
      </c>
      <c r="D867" s="16" t="n">
        <v>0.0979391376184948</v>
      </c>
      <c r="E867" s="16" t="n">
        <v>0.107827363352835</v>
      </c>
      <c r="F867" s="16"/>
      <c r="G867" s="16" t="n">
        <v>0.125728484291177</v>
      </c>
      <c r="H867" s="16" t="n">
        <v>0.112390255256381</v>
      </c>
      <c r="I867" s="16" t="n">
        <v>0.0850885328714141</v>
      </c>
      <c r="J867" s="16"/>
      <c r="K867" s="16" t="n">
        <v>0.114095492665779</v>
      </c>
      <c r="L867" s="16" t="n">
        <v>0.0954350541218758</v>
      </c>
      <c r="M867" s="16" t="n">
        <v>0.0547605745352605</v>
      </c>
      <c r="N867" s="16" t="n">
        <v>0.0925984305240684</v>
      </c>
    </row>
    <row r="868">
      <c r="C868" s="16"/>
      <c r="D868" s="16"/>
      <c r="E868" s="16"/>
      <c r="F868" s="16"/>
      <c r="G868" s="16"/>
      <c r="H868" s="16"/>
      <c r="I868" s="16"/>
      <c r="J868" s="16"/>
      <c r="K868" s="16"/>
      <c r="L868" s="16"/>
      <c r="M868" s="16"/>
      <c r="N868" s="16"/>
    </row>
    <row r="869">
      <c r="B869" s="7" t="s">
        <v>292</v>
      </c>
      <c r="C869" s="16"/>
      <c r="D869" s="16"/>
      <c r="E869" s="16"/>
      <c r="F869" s="16"/>
      <c r="G869" s="16"/>
      <c r="H869" s="16"/>
      <c r="I869" s="16"/>
      <c r="J869" s="16"/>
      <c r="K869" s="16"/>
      <c r="L869" s="16"/>
      <c r="M869" s="16"/>
      <c r="N869" s="16"/>
    </row>
    <row r="870">
      <c r="B870" s="26" t="s">
        <v>44</v>
      </c>
      <c r="C870" s="16"/>
      <c r="D870" s="16"/>
      <c r="E870" s="16"/>
      <c r="F870" s="16"/>
      <c r="G870" s="16"/>
      <c r="H870" s="16"/>
      <c r="I870" s="16"/>
      <c r="J870" s="16"/>
      <c r="K870" s="16"/>
      <c r="L870" s="16"/>
      <c r="M870" s="16"/>
      <c r="N870" s="16"/>
    </row>
    <row r="871">
      <c r="B871" t="s">
        <v>36</v>
      </c>
      <c r="C871" s="16" t="n">
        <v>0.0237672320069224</v>
      </c>
      <c r="D871" s="16" t="n">
        <v>0.0235249705131491</v>
      </c>
      <c r="E871" s="16" t="n">
        <v>0.0246232163652363</v>
      </c>
      <c r="F871" s="16"/>
      <c r="G871" s="16" t="n">
        <v>0.0395666658509955</v>
      </c>
      <c r="H871" s="16" t="n">
        <v>0.0324959894827905</v>
      </c>
      <c r="I871" s="16" t="n">
        <v>0.00940658504760578</v>
      </c>
      <c r="J871" s="16"/>
      <c r="K871" s="16" t="n">
        <v>0.0267960253849634</v>
      </c>
      <c r="L871" s="16" t="n">
        <v>0.0162833780335034</v>
      </c>
      <c r="M871" s="16" t="n">
        <v>0.00404249390410949</v>
      </c>
      <c r="N871" s="16" t="n">
        <v>0.0366565802939494</v>
      </c>
    </row>
    <row r="872">
      <c r="B872" t="s">
        <v>37</v>
      </c>
      <c r="C872" s="16" t="n">
        <v>0.135322447409963</v>
      </c>
      <c r="D872" s="16" t="n">
        <v>0.133760998658414</v>
      </c>
      <c r="E872" s="16" t="n">
        <v>0.133674249183429</v>
      </c>
      <c r="F872" s="16"/>
      <c r="G872" s="16" t="n">
        <v>0.135416526965012</v>
      </c>
      <c r="H872" s="16" t="n">
        <v>0.133915306030013</v>
      </c>
      <c r="I872" s="16" t="n">
        <v>0.136594378084174</v>
      </c>
      <c r="J872" s="16"/>
      <c r="K872" s="16" t="n">
        <v>0.141315579610234</v>
      </c>
      <c r="L872" s="16" t="n">
        <v>0.139355907839293</v>
      </c>
      <c r="M872" s="16" t="n">
        <v>0.104679348977553</v>
      </c>
      <c r="N872" s="16" t="n">
        <v>0.12957104115946</v>
      </c>
    </row>
    <row r="873">
      <c r="B873" t="s">
        <v>288</v>
      </c>
      <c r="C873" s="16" t="n">
        <v>0.466241351603444</v>
      </c>
      <c r="D873" s="16" t="n">
        <v>0.456396243701468</v>
      </c>
      <c r="E873" s="16" t="n">
        <v>0.478912772851317</v>
      </c>
      <c r="F873" s="16"/>
      <c r="G873" s="16" t="n">
        <v>0.48758498217647</v>
      </c>
      <c r="H873" s="16" t="n">
        <v>0.45106060578536</v>
      </c>
      <c r="I873" s="16" t="n">
        <v>0.471934402792008</v>
      </c>
      <c r="J873" s="16"/>
      <c r="K873" s="16" t="n">
        <v>0.480230046742304</v>
      </c>
      <c r="L873" s="16" t="n">
        <v>0.483465621858432</v>
      </c>
      <c r="M873" s="16" t="n">
        <v>0.412467384019198</v>
      </c>
      <c r="N873" s="16" t="n">
        <v>0.386970273871994</v>
      </c>
    </row>
    <row r="874">
      <c r="B874" t="s">
        <v>40</v>
      </c>
      <c r="C874" s="16" t="n">
        <v>0.250736053312194</v>
      </c>
      <c r="D874" s="16" t="n">
        <v>0.276962896654423</v>
      </c>
      <c r="E874" s="16" t="n">
        <v>0.224943792158022</v>
      </c>
      <c r="F874" s="16"/>
      <c r="G874" s="16" t="n">
        <v>0.187181057143119</v>
      </c>
      <c r="H874" s="16" t="n">
        <v>0.24177722255817</v>
      </c>
      <c r="I874" s="16" t="n">
        <v>0.284172238170614</v>
      </c>
      <c r="J874" s="16"/>
      <c r="K874" s="16" t="n">
        <v>0.212975036126844</v>
      </c>
      <c r="L874" s="16" t="n">
        <v>0.269806132223876</v>
      </c>
      <c r="M874" s="16" t="n">
        <v>0.398566401712447</v>
      </c>
      <c r="N874" s="16" t="n">
        <v>0.30531156295016</v>
      </c>
    </row>
    <row r="875">
      <c r="B875" t="s">
        <v>74</v>
      </c>
      <c r="C875" s="16" t="n">
        <v>0.123932915667477</v>
      </c>
      <c r="D875" s="16" t="n">
        <v>0.109354890472546</v>
      </c>
      <c r="E875" s="16" t="n">
        <v>0.137845969441996</v>
      </c>
      <c r="F875" s="16"/>
      <c r="G875" s="16" t="n">
        <v>0.150250767864404</v>
      </c>
      <c r="H875" s="16" t="n">
        <v>0.140750876143666</v>
      </c>
      <c r="I875" s="16" t="n">
        <v>0.0978923959055988</v>
      </c>
      <c r="J875" s="16"/>
      <c r="K875" s="16" t="n">
        <v>0.138683312135656</v>
      </c>
      <c r="L875" s="16" t="n">
        <v>0.0910889600448958</v>
      </c>
      <c r="M875" s="16" t="n">
        <v>0.0802443713866933</v>
      </c>
      <c r="N875" s="16" t="n">
        <v>0.141490541724437</v>
      </c>
    </row>
    <row r="876">
      <c r="C876" s="16"/>
      <c r="D876" s="16"/>
      <c r="E876" s="16"/>
      <c r="F876" s="16"/>
      <c r="G876" s="16"/>
      <c r="H876" s="16"/>
      <c r="I876" s="16"/>
      <c r="J876" s="16"/>
      <c r="K876" s="16"/>
      <c r="L876" s="16"/>
      <c r="M876" s="16"/>
      <c r="N876" s="16"/>
    </row>
    <row r="877">
      <c r="B877" s="7" t="s">
        <v>293</v>
      </c>
      <c r="C877" s="16"/>
      <c r="D877" s="16"/>
      <c r="E877" s="16"/>
      <c r="F877" s="16"/>
      <c r="G877" s="16"/>
      <c r="H877" s="16"/>
      <c r="I877" s="16"/>
      <c r="J877" s="16"/>
      <c r="K877" s="16"/>
      <c r="L877" s="16"/>
      <c r="M877" s="16"/>
      <c r="N877" s="16"/>
    </row>
    <row r="878">
      <c r="B878" s="26" t="s">
        <v>44</v>
      </c>
      <c r="C878" s="16"/>
      <c r="D878" s="16"/>
      <c r="E878" s="16"/>
      <c r="F878" s="16"/>
      <c r="G878" s="16"/>
      <c r="H878" s="16"/>
      <c r="I878" s="16"/>
      <c r="J878" s="16"/>
      <c r="K878" s="16"/>
      <c r="L878" s="16"/>
      <c r="M878" s="16"/>
      <c r="N878" s="16"/>
    </row>
    <row r="879">
      <c r="B879" t="s">
        <v>36</v>
      </c>
      <c r="C879" s="16" t="n">
        <v>0.0269098936863347</v>
      </c>
      <c r="D879" s="16" t="n">
        <v>0.0306377091040223</v>
      </c>
      <c r="E879" s="16" t="n">
        <v>0.0238811217766691</v>
      </c>
      <c r="F879" s="16"/>
      <c r="G879" s="16" t="n">
        <v>0.0258641295263494</v>
      </c>
      <c r="H879" s="16" t="n">
        <v>0.035378324540228</v>
      </c>
      <c r="I879" s="16" t="n">
        <v>0.0194445983656677</v>
      </c>
      <c r="J879" s="16"/>
      <c r="K879" s="16" t="n">
        <v>0.02643987686192</v>
      </c>
      <c r="L879" s="16" t="n">
        <v>0.0284936796884752</v>
      </c>
      <c r="M879" s="16" t="n">
        <v>0.0143493826322702</v>
      </c>
      <c r="N879" s="16" t="n">
        <v>0.0402429860185344</v>
      </c>
    </row>
    <row r="880">
      <c r="B880" t="s">
        <v>37</v>
      </c>
      <c r="C880" s="16" t="n">
        <v>0.12748832438673</v>
      </c>
      <c r="D880" s="16" t="n">
        <v>0.132648366857436</v>
      </c>
      <c r="E880" s="16" t="n">
        <v>0.121595180500881</v>
      </c>
      <c r="F880" s="16"/>
      <c r="G880" s="16" t="n">
        <v>0.0900178867811524</v>
      </c>
      <c r="H880" s="16" t="n">
        <v>0.153365824115162</v>
      </c>
      <c r="I880" s="16" t="n">
        <v>0.118213325933587</v>
      </c>
      <c r="J880" s="16"/>
      <c r="K880" s="16" t="n">
        <v>0.134888425919158</v>
      </c>
      <c r="L880" s="16" t="n">
        <v>0.137571044111874</v>
      </c>
      <c r="M880" s="16" t="n">
        <v>0.0579475840459529</v>
      </c>
      <c r="N880" s="16" t="n">
        <v>0.133813105203279</v>
      </c>
    </row>
    <row r="881">
      <c r="B881" t="s">
        <v>288</v>
      </c>
      <c r="C881" s="16" t="n">
        <v>0.465269637339012</v>
      </c>
      <c r="D881" s="16" t="n">
        <v>0.427257331277078</v>
      </c>
      <c r="E881" s="16" t="n">
        <v>0.502143792335414</v>
      </c>
      <c r="F881" s="16"/>
      <c r="G881" s="16" t="n">
        <v>0.491417998403306</v>
      </c>
      <c r="H881" s="16" t="n">
        <v>0.457472668403289</v>
      </c>
      <c r="I881" s="16" t="n">
        <v>0.462195759338941</v>
      </c>
      <c r="J881" s="16"/>
      <c r="K881" s="16" t="n">
        <v>0.482745676832997</v>
      </c>
      <c r="L881" s="16" t="n">
        <v>0.423952943344005</v>
      </c>
      <c r="M881" s="16" t="n">
        <v>0.468092556959096</v>
      </c>
      <c r="N881" s="16" t="n">
        <v>0.455170968043804</v>
      </c>
    </row>
    <row r="882">
      <c r="B882" t="s">
        <v>40</v>
      </c>
      <c r="C882" s="16" t="n">
        <v>0.260892887754338</v>
      </c>
      <c r="D882" s="16" t="n">
        <v>0.297089523266841</v>
      </c>
      <c r="E882" s="16" t="n">
        <v>0.227794343406696</v>
      </c>
      <c r="F882" s="16"/>
      <c r="G882" s="16" t="n">
        <v>0.226288743760955</v>
      </c>
      <c r="H882" s="16" t="n">
        <v>0.231678348891236</v>
      </c>
      <c r="I882" s="16" t="n">
        <v>0.301738908210371</v>
      </c>
      <c r="J882" s="16"/>
      <c r="K882" s="16" t="n">
        <v>0.227868863753403</v>
      </c>
      <c r="L882" s="16" t="n">
        <v>0.309999156283583</v>
      </c>
      <c r="M882" s="16" t="n">
        <v>0.388299151135417</v>
      </c>
      <c r="N882" s="16" t="n">
        <v>0.231111476890554</v>
      </c>
    </row>
    <row r="883">
      <c r="B883" t="s">
        <v>74</v>
      </c>
      <c r="C883" s="16" t="n">
        <v>0.119439256833586</v>
      </c>
      <c r="D883" s="16" t="n">
        <v>0.112367069494623</v>
      </c>
      <c r="E883" s="16" t="n">
        <v>0.124585561980339</v>
      </c>
      <c r="F883" s="16"/>
      <c r="G883" s="16" t="n">
        <v>0.166411241528237</v>
      </c>
      <c r="H883" s="16" t="n">
        <v>0.122104834050084</v>
      </c>
      <c r="I883" s="16" t="n">
        <v>0.0984074081514336</v>
      </c>
      <c r="J883" s="16"/>
      <c r="K883" s="16" t="n">
        <v>0.128057156632523</v>
      </c>
      <c r="L883" s="16" t="n">
        <v>0.0999831765720629</v>
      </c>
      <c r="M883" s="16" t="n">
        <v>0.0713113252272631</v>
      </c>
      <c r="N883" s="16" t="n">
        <v>0.139661463843829</v>
      </c>
    </row>
    <row r="884">
      <c r="C884" s="16"/>
      <c r="D884" s="16"/>
      <c r="E884" s="16"/>
      <c r="F884" s="16"/>
      <c r="G884" s="16"/>
      <c r="H884" s="16"/>
      <c r="I884" s="16"/>
      <c r="J884" s="16"/>
      <c r="K884" s="16"/>
      <c r="L884" s="16"/>
      <c r="M884" s="16"/>
      <c r="N884" s="16"/>
    </row>
    <row r="885">
      <c r="B885" s="7" t="s">
        <v>294</v>
      </c>
      <c r="C885" s="16"/>
      <c r="D885" s="16"/>
      <c r="E885" s="16"/>
      <c r="F885" s="16"/>
      <c r="G885" s="16"/>
      <c r="H885" s="16"/>
      <c r="I885" s="16"/>
      <c r="J885" s="16"/>
      <c r="K885" s="16"/>
      <c r="L885" s="16"/>
      <c r="M885" s="16"/>
      <c r="N885" s="16"/>
    </row>
    <row r="886">
      <c r="B886" s="26" t="s">
        <v>44</v>
      </c>
      <c r="C886" s="16"/>
      <c r="D886" s="16"/>
      <c r="E886" s="16"/>
      <c r="F886" s="16"/>
      <c r="G886" s="16"/>
      <c r="H886" s="16"/>
      <c r="I886" s="16"/>
      <c r="J886" s="16"/>
      <c r="K886" s="16"/>
      <c r="L886" s="16"/>
      <c r="M886" s="16"/>
      <c r="N886" s="16"/>
    </row>
    <row r="887">
      <c r="B887" t="s">
        <v>36</v>
      </c>
      <c r="C887" s="16" t="n">
        <v>0.12884398329949</v>
      </c>
      <c r="D887" s="16" t="n">
        <v>0.0855380447525453</v>
      </c>
      <c r="E887" s="16" t="n">
        <v>0.171643389564928</v>
      </c>
      <c r="F887" s="16"/>
      <c r="G887" s="16" t="n">
        <v>0.134632108771613</v>
      </c>
      <c r="H887" s="16" t="n">
        <v>0.143534251282882</v>
      </c>
      <c r="I887" s="16" t="n">
        <v>0.112891296694261</v>
      </c>
      <c r="J887" s="16"/>
      <c r="K887" s="16" t="n">
        <v>0.155424146488776</v>
      </c>
      <c r="L887" s="16" t="n">
        <v>0.0682855848433598</v>
      </c>
      <c r="M887" s="16" t="n">
        <v>0.0756207600483612</v>
      </c>
      <c r="N887" s="16" t="n">
        <v>0.121723249099763</v>
      </c>
    </row>
    <row r="888">
      <c r="B888" t="s">
        <v>37</v>
      </c>
      <c r="C888" s="16" t="n">
        <v>0.241487147255155</v>
      </c>
      <c r="D888" s="16" t="n">
        <v>0.193473539069781</v>
      </c>
      <c r="E888" s="16" t="n">
        <v>0.285769595630459</v>
      </c>
      <c r="F888" s="16"/>
      <c r="G888" s="16" t="n">
        <v>0.227344049881739</v>
      </c>
      <c r="H888" s="16" t="n">
        <v>0.257537046709163</v>
      </c>
      <c r="I888" s="16" t="n">
        <v>0.232141590693581</v>
      </c>
      <c r="J888" s="16"/>
      <c r="K888" s="16" t="n">
        <v>0.255211026229867</v>
      </c>
      <c r="L888" s="16" t="n">
        <v>0.225288571185561</v>
      </c>
      <c r="M888" s="16" t="n">
        <v>0.16001563286547</v>
      </c>
      <c r="N888" s="16" t="n">
        <v>0.261667795660409</v>
      </c>
    </row>
    <row r="889">
      <c r="B889" t="s">
        <v>288</v>
      </c>
      <c r="C889" s="16" t="n">
        <v>0.324942961951076</v>
      </c>
      <c r="D889" s="16" t="n">
        <v>0.367630594316756</v>
      </c>
      <c r="E889" s="16" t="n">
        <v>0.285274589568582</v>
      </c>
      <c r="F889" s="16"/>
      <c r="G889" s="16" t="n">
        <v>0.293430182377547</v>
      </c>
      <c r="H889" s="16" t="n">
        <v>0.321039125994387</v>
      </c>
      <c r="I889" s="16" t="n">
        <v>0.34102102977043</v>
      </c>
      <c r="J889" s="16"/>
      <c r="K889" s="16" t="n">
        <v>0.304578756905714</v>
      </c>
      <c r="L889" s="16" t="n">
        <v>0.374989543282284</v>
      </c>
      <c r="M889" s="16" t="n">
        <v>0.342435343867706</v>
      </c>
      <c r="N889" s="16" t="n">
        <v>0.358430403834919</v>
      </c>
    </row>
    <row r="890">
      <c r="B890" t="s">
        <v>40</v>
      </c>
      <c r="C890" s="16" t="n">
        <v>0.20451028558873</v>
      </c>
      <c r="D890" s="16" t="n">
        <v>0.256422409829023</v>
      </c>
      <c r="E890" s="16" t="n">
        <v>0.152118057593147</v>
      </c>
      <c r="F890" s="16"/>
      <c r="G890" s="16" t="n">
        <v>0.221555029514156</v>
      </c>
      <c r="H890" s="16" t="n">
        <v>0.181069554298116</v>
      </c>
      <c r="I890" s="16" t="n">
        <v>0.219585630495603</v>
      </c>
      <c r="J890" s="16"/>
      <c r="K890" s="16" t="n">
        <v>0.174422055358964</v>
      </c>
      <c r="L890" s="16" t="n">
        <v>0.243646338690539</v>
      </c>
      <c r="M890" s="16" t="n">
        <v>0.338883485481053</v>
      </c>
      <c r="N890" s="16" t="n">
        <v>0.180694426883319</v>
      </c>
    </row>
    <row r="891">
      <c r="B891" t="s">
        <v>74</v>
      </c>
      <c r="C891" s="16" t="n">
        <v>0.10021562190555</v>
      </c>
      <c r="D891" s="16" t="n">
        <v>0.0969354120318939</v>
      </c>
      <c r="E891" s="16" t="n">
        <v>0.105194367642884</v>
      </c>
      <c r="F891" s="16"/>
      <c r="G891" s="16" t="n">
        <v>0.123038629454946</v>
      </c>
      <c r="H891" s="16" t="n">
        <v>0.0968200217154523</v>
      </c>
      <c r="I891" s="16" t="n">
        <v>0.0943604523461243</v>
      </c>
      <c r="J891" s="16"/>
      <c r="K891" s="16" t="n">
        <v>0.110364015016679</v>
      </c>
      <c r="L891" s="16" t="n">
        <v>0.0877899619982559</v>
      </c>
      <c r="M891" s="16" t="n">
        <v>0.0830447777374091</v>
      </c>
      <c r="N891" s="16" t="n">
        <v>0.0774841245215896</v>
      </c>
    </row>
    <row r="892">
      <c r="C892" s="16"/>
      <c r="D892" s="16"/>
      <c r="E892" s="16"/>
      <c r="F892" s="16"/>
      <c r="G892" s="16"/>
      <c r="H892" s="16"/>
      <c r="I892" s="16"/>
      <c r="J892" s="16"/>
      <c r="K892" s="16"/>
      <c r="L892" s="16"/>
      <c r="M892" s="16"/>
      <c r="N892" s="16"/>
    </row>
    <row r="893">
      <c r="B893" s="7" t="s">
        <v>295</v>
      </c>
      <c r="C893" s="16"/>
      <c r="D893" s="16"/>
      <c r="E893" s="16"/>
      <c r="F893" s="16"/>
      <c r="G893" s="16"/>
      <c r="H893" s="16"/>
      <c r="I893" s="16"/>
      <c r="J893" s="16"/>
      <c r="K893" s="16"/>
      <c r="L893" s="16"/>
      <c r="M893" s="16"/>
      <c r="N893" s="16"/>
    </row>
    <row r="894">
      <c r="B894" s="26" t="s">
        <v>44</v>
      </c>
      <c r="C894" s="16"/>
      <c r="D894" s="16"/>
      <c r="E894" s="16"/>
      <c r="F894" s="16"/>
      <c r="G894" s="16"/>
      <c r="H894" s="16"/>
      <c r="I894" s="16"/>
      <c r="J894" s="16"/>
      <c r="K894" s="16"/>
      <c r="L894" s="16"/>
      <c r="M894" s="16"/>
      <c r="N894" s="16"/>
    </row>
    <row r="895">
      <c r="B895" t="s">
        <v>36</v>
      </c>
      <c r="C895" s="16" t="n">
        <v>0.0323923411620902</v>
      </c>
      <c r="D895" s="16" t="n">
        <v>0.0276968065669923</v>
      </c>
      <c r="E895" s="16" t="n">
        <v>0.0361219034792528</v>
      </c>
      <c r="F895" s="16"/>
      <c r="G895" s="16" t="n">
        <v>0.0584725376108957</v>
      </c>
      <c r="H895" s="16" t="n">
        <v>0.0319274892470507</v>
      </c>
      <c r="I895" s="16" t="n">
        <v>0.0225241885969242</v>
      </c>
      <c r="J895" s="16"/>
      <c r="K895" s="16" t="n">
        <v>0.0330867256678861</v>
      </c>
      <c r="L895" s="16" t="n">
        <v>0.0222792702984595</v>
      </c>
      <c r="M895" s="16" t="n">
        <v>0.0118912865695225</v>
      </c>
      <c r="N895" s="16" t="n">
        <v>0.0733022940974146</v>
      </c>
    </row>
    <row r="896">
      <c r="B896" t="s">
        <v>37</v>
      </c>
      <c r="C896" s="16" t="n">
        <v>0.0994818452809667</v>
      </c>
      <c r="D896" s="16" t="n">
        <v>0.0862815446095912</v>
      </c>
      <c r="E896" s="16" t="n">
        <v>0.112289099234385</v>
      </c>
      <c r="F896" s="16"/>
      <c r="G896" s="16" t="n">
        <v>0.0963703839067684</v>
      </c>
      <c r="H896" s="16" t="n">
        <v>0.108364123292602</v>
      </c>
      <c r="I896" s="16" t="n">
        <v>0.0924474067386369</v>
      </c>
      <c r="J896" s="16"/>
      <c r="K896" s="16" t="n">
        <v>0.0981814639924938</v>
      </c>
      <c r="L896" s="16" t="n">
        <v>0.109983179142797</v>
      </c>
      <c r="M896" s="16" t="n">
        <v>0.0863444065219042</v>
      </c>
      <c r="N896" s="16" t="n">
        <v>0.104935563467715</v>
      </c>
    </row>
    <row r="897">
      <c r="B897" t="s">
        <v>288</v>
      </c>
      <c r="C897" s="16" t="n">
        <v>0.436645791340557</v>
      </c>
      <c r="D897" s="16" t="n">
        <v>0.420301525780145</v>
      </c>
      <c r="E897" s="16" t="n">
        <v>0.451657773623602</v>
      </c>
      <c r="F897" s="16"/>
      <c r="G897" s="16" t="n">
        <v>0.433566666941686</v>
      </c>
      <c r="H897" s="16" t="n">
        <v>0.422753100285733</v>
      </c>
      <c r="I897" s="16" t="n">
        <v>0.450786533384714</v>
      </c>
      <c r="J897" s="16"/>
      <c r="K897" s="16" t="n">
        <v>0.455647832688593</v>
      </c>
      <c r="L897" s="16" t="n">
        <v>0.426076215458268</v>
      </c>
      <c r="M897" s="16" t="n">
        <v>0.372090843142594</v>
      </c>
      <c r="N897" s="16" t="n">
        <v>0.371799551716407</v>
      </c>
    </row>
    <row r="898">
      <c r="B898" t="s">
        <v>40</v>
      </c>
      <c r="C898" s="16" t="n">
        <v>0.331651860077164</v>
      </c>
      <c r="D898" s="16" t="n">
        <v>0.375898958297928</v>
      </c>
      <c r="E898" s="16" t="n">
        <v>0.28831513694063</v>
      </c>
      <c r="F898" s="16"/>
      <c r="G898" s="16" t="n">
        <v>0.293088561492042</v>
      </c>
      <c r="H898" s="16" t="n">
        <v>0.328800837321883</v>
      </c>
      <c r="I898" s="16" t="n">
        <v>0.349535144401597</v>
      </c>
      <c r="J898" s="16"/>
      <c r="K898" s="16" t="n">
        <v>0.300656723447936</v>
      </c>
      <c r="L898" s="16" t="n">
        <v>0.364367063498544</v>
      </c>
      <c r="M898" s="16" t="n">
        <v>0.479029576691787</v>
      </c>
      <c r="N898" s="16" t="n">
        <v>0.329797917990155</v>
      </c>
    </row>
    <row r="899">
      <c r="B899" t="s">
        <v>74</v>
      </c>
      <c r="C899" s="16" t="n">
        <v>0.0998281621392225</v>
      </c>
      <c r="D899" s="16" t="n">
        <v>0.0898211647453426</v>
      </c>
      <c r="E899" s="16" t="n">
        <v>0.11161608672213</v>
      </c>
      <c r="F899" s="16"/>
      <c r="G899" s="16" t="n">
        <v>0.118501850048608</v>
      </c>
      <c r="H899" s="16" t="n">
        <v>0.108154449852732</v>
      </c>
      <c r="I899" s="16" t="n">
        <v>0.0847067268781276</v>
      </c>
      <c r="J899" s="16"/>
      <c r="K899" s="16" t="n">
        <v>0.112427254203091</v>
      </c>
      <c r="L899" s="16" t="n">
        <v>0.0772942716019314</v>
      </c>
      <c r="M899" s="16" t="n">
        <v>0.0506438870741928</v>
      </c>
      <c r="N899" s="16" t="n">
        <v>0.120164672728308</v>
      </c>
    </row>
    <row r="900">
      <c r="C900" s="16"/>
      <c r="D900" s="16"/>
      <c r="E900" s="16"/>
      <c r="F900" s="16"/>
      <c r="G900" s="16"/>
      <c r="H900" s="16"/>
      <c r="I900" s="16"/>
      <c r="J900" s="16"/>
      <c r="K900" s="16"/>
      <c r="L900" s="16"/>
      <c r="M900" s="16"/>
      <c r="N900" s="16"/>
    </row>
    <row r="901">
      <c r="B901" s="7" t="s">
        <v>296</v>
      </c>
      <c r="C901" s="16"/>
      <c r="D901" s="16"/>
      <c r="E901" s="16"/>
      <c r="F901" s="16"/>
      <c r="G901" s="16"/>
      <c r="H901" s="16"/>
      <c r="I901" s="16"/>
      <c r="J901" s="16"/>
      <c r="K901" s="16"/>
      <c r="L901" s="16"/>
      <c r="M901" s="16"/>
      <c r="N901" s="16"/>
    </row>
    <row r="902">
      <c r="B902" s="26" t="s">
        <v>44</v>
      </c>
      <c r="C902" s="16"/>
      <c r="D902" s="16"/>
      <c r="E902" s="16"/>
      <c r="F902" s="16"/>
      <c r="G902" s="16"/>
      <c r="H902" s="16"/>
      <c r="I902" s="16"/>
      <c r="J902" s="16"/>
      <c r="K902" s="16"/>
      <c r="L902" s="16"/>
      <c r="M902" s="16"/>
      <c r="N902" s="16"/>
    </row>
    <row r="903">
      <c r="B903" t="s">
        <v>36</v>
      </c>
      <c r="C903" s="16" t="n">
        <v>0.0191806719590009</v>
      </c>
      <c r="D903" s="16" t="n">
        <v>0.0193609615482384</v>
      </c>
      <c r="E903" s="16" t="n">
        <v>0.0194960616147444</v>
      </c>
      <c r="F903" s="16"/>
      <c r="G903" s="16" t="n">
        <v>0.0341917566279053</v>
      </c>
      <c r="H903" s="16" t="n">
        <v>0.0215848760108055</v>
      </c>
      <c r="I903" s="16" t="n">
        <v>0.0110152334805047</v>
      </c>
      <c r="J903" s="16"/>
      <c r="K903" s="16" t="n">
        <v>0.0180812165910015</v>
      </c>
      <c r="L903" s="16" t="n">
        <v>0.0171114213610462</v>
      </c>
      <c r="M903" s="16" t="n">
        <v>0.00979078737912798</v>
      </c>
      <c r="N903" s="16" t="n">
        <v>0.0354834071389876</v>
      </c>
    </row>
    <row r="904">
      <c r="B904" t="s">
        <v>37</v>
      </c>
      <c r="C904" s="16" t="n">
        <v>0.101740740136456</v>
      </c>
      <c r="D904" s="16" t="n">
        <v>0.0926279011769894</v>
      </c>
      <c r="E904" s="16" t="n">
        <v>0.112482028084405</v>
      </c>
      <c r="F904" s="16"/>
      <c r="G904" s="16" t="n">
        <v>0.108077563618404</v>
      </c>
      <c r="H904" s="16" t="n">
        <v>0.109484876426156</v>
      </c>
      <c r="I904" s="16" t="n">
        <v>0.0920334481254385</v>
      </c>
      <c r="J904" s="16"/>
      <c r="K904" s="16" t="n">
        <v>0.109425335557841</v>
      </c>
      <c r="L904" s="16" t="n">
        <v>0.109782004570863</v>
      </c>
      <c r="M904" s="16" t="n">
        <v>0.0519200475360519</v>
      </c>
      <c r="N904" s="16" t="n">
        <v>0.0916682932267567</v>
      </c>
    </row>
    <row r="905">
      <c r="B905" t="s">
        <v>288</v>
      </c>
      <c r="C905" s="16" t="n">
        <v>0.437214668866206</v>
      </c>
      <c r="D905" s="16" t="n">
        <v>0.416809652133358</v>
      </c>
      <c r="E905" s="16" t="n">
        <v>0.456596442021694</v>
      </c>
      <c r="F905" s="16"/>
      <c r="G905" s="16" t="n">
        <v>0.415782057649162</v>
      </c>
      <c r="H905" s="16" t="n">
        <v>0.435201387071853</v>
      </c>
      <c r="I905" s="16" t="n">
        <v>0.447552666246592</v>
      </c>
      <c r="J905" s="16"/>
      <c r="K905" s="16" t="n">
        <v>0.453122433689477</v>
      </c>
      <c r="L905" s="16" t="n">
        <v>0.424444522643273</v>
      </c>
      <c r="M905" s="16" t="n">
        <v>0.393724434173115</v>
      </c>
      <c r="N905" s="16" t="n">
        <v>0.416573963781238</v>
      </c>
    </row>
    <row r="906">
      <c r="B906" t="s">
        <v>40</v>
      </c>
      <c r="C906" s="16" t="n">
        <v>0.334006333065072</v>
      </c>
      <c r="D906" s="16" t="n">
        <v>0.377208016206823</v>
      </c>
      <c r="E906" s="16" t="n">
        <v>0.289112652210465</v>
      </c>
      <c r="F906" s="16"/>
      <c r="G906" s="16" t="n">
        <v>0.310878351176852</v>
      </c>
      <c r="H906" s="16" t="n">
        <v>0.333582886437043</v>
      </c>
      <c r="I906" s="16" t="n">
        <v>0.343534881135407</v>
      </c>
      <c r="J906" s="16"/>
      <c r="K906" s="16" t="n">
        <v>0.305213374871077</v>
      </c>
      <c r="L906" s="16" t="n">
        <v>0.344713248580784</v>
      </c>
      <c r="M906" s="16" t="n">
        <v>0.46057391786703</v>
      </c>
      <c r="N906" s="16" t="n">
        <v>0.363254453452827</v>
      </c>
    </row>
    <row r="907">
      <c r="B907" t="s">
        <v>74</v>
      </c>
      <c r="C907" s="16" t="n">
        <v>0.107857585973266</v>
      </c>
      <c r="D907" s="16" t="n">
        <v>0.0939934689345914</v>
      </c>
      <c r="E907" s="16" t="n">
        <v>0.122312816068692</v>
      </c>
      <c r="F907" s="16"/>
      <c r="G907" s="16" t="n">
        <v>0.131070270927678</v>
      </c>
      <c r="H907" s="16" t="n">
        <v>0.100145974054143</v>
      </c>
      <c r="I907" s="16" t="n">
        <v>0.105863771012057</v>
      </c>
      <c r="J907" s="16"/>
      <c r="K907" s="16" t="n">
        <v>0.114157639290603</v>
      </c>
      <c r="L907" s="16" t="n">
        <v>0.103948802844033</v>
      </c>
      <c r="M907" s="16" t="n">
        <v>0.0839908130446748</v>
      </c>
      <c r="N907" s="16" t="n">
        <v>0.0930198824001912</v>
      </c>
    </row>
    <row r="908">
      <c r="C908" s="16"/>
      <c r="D908" s="16"/>
      <c r="E908" s="16"/>
      <c r="F908" s="16"/>
      <c r="G908" s="16"/>
      <c r="H908" s="16"/>
      <c r="I908" s="16"/>
      <c r="J908" s="16"/>
      <c r="K908" s="16"/>
      <c r="L908" s="16"/>
      <c r="M908" s="16"/>
      <c r="N908" s="16"/>
    </row>
    <row r="909">
      <c r="B909" s="7" t="s">
        <v>297</v>
      </c>
      <c r="C909" s="16"/>
      <c r="D909" s="16"/>
      <c r="E909" s="16"/>
      <c r="F909" s="16"/>
      <c r="G909" s="16"/>
      <c r="H909" s="16"/>
      <c r="I909" s="16"/>
      <c r="J909" s="16"/>
      <c r="K909" s="16"/>
      <c r="L909" s="16"/>
      <c r="M909" s="16"/>
      <c r="N909" s="16"/>
    </row>
    <row r="910">
      <c r="B910" s="26" t="s">
        <v>44</v>
      </c>
      <c r="C910" s="16"/>
      <c r="D910" s="16"/>
      <c r="E910" s="16"/>
      <c r="F910" s="16"/>
      <c r="G910" s="16"/>
      <c r="H910" s="16"/>
      <c r="I910" s="16"/>
      <c r="J910" s="16"/>
      <c r="K910" s="16"/>
      <c r="L910" s="16"/>
      <c r="M910" s="16"/>
      <c r="N910" s="16"/>
    </row>
    <row r="911">
      <c r="B911" t="s">
        <v>36</v>
      </c>
      <c r="C911" s="16" t="n">
        <v>0.0242851826296712</v>
      </c>
      <c r="D911" s="16" t="n">
        <v>0.0203708981028837</v>
      </c>
      <c r="E911" s="16" t="n">
        <v>0.0288227439856152</v>
      </c>
      <c r="F911" s="16"/>
      <c r="G911" s="16" t="n">
        <v>0.0527630635413067</v>
      </c>
      <c r="H911" s="16" t="n">
        <v>0.025145875197108</v>
      </c>
      <c r="I911" s="16" t="n">
        <v>0.01223686539302</v>
      </c>
      <c r="J911" s="16"/>
      <c r="K911" s="16" t="n">
        <v>0.0228266657634033</v>
      </c>
      <c r="L911" s="16" t="n">
        <v>0.0242139070331612</v>
      </c>
      <c r="M911" s="16" t="n">
        <v>0.00418128812677845</v>
      </c>
      <c r="N911" s="16" t="n">
        <v>0.0582258321282025</v>
      </c>
    </row>
    <row r="912">
      <c r="B912" t="s">
        <v>37</v>
      </c>
      <c r="C912" s="16" t="n">
        <v>0.105799549785509</v>
      </c>
      <c r="D912" s="16" t="n">
        <v>0.0880055861386778</v>
      </c>
      <c r="E912" s="16" t="n">
        <v>0.120948956220483</v>
      </c>
      <c r="F912" s="16"/>
      <c r="G912" s="16" t="n">
        <v>0.118135466782983</v>
      </c>
      <c r="H912" s="16" t="n">
        <v>0.115551817725101</v>
      </c>
      <c r="I912" s="16" t="n">
        <v>0.0918546608250477</v>
      </c>
      <c r="J912" s="16"/>
      <c r="K912" s="16" t="n">
        <v>0.113020174791174</v>
      </c>
      <c r="L912" s="16" t="n">
        <v>0.114647030399314</v>
      </c>
      <c r="M912" s="16" t="n">
        <v>0.0521075027939158</v>
      </c>
      <c r="N912" s="16" t="n">
        <v>0.110875345155828</v>
      </c>
    </row>
    <row r="913">
      <c r="B913" t="s">
        <v>288</v>
      </c>
      <c r="C913" s="16" t="n">
        <v>0.453536607592978</v>
      </c>
      <c r="D913" s="16" t="n">
        <v>0.426544348372655</v>
      </c>
      <c r="E913" s="16" t="n">
        <v>0.482420295870047</v>
      </c>
      <c r="F913" s="16"/>
      <c r="G913" s="16" t="n">
        <v>0.405348480718763</v>
      </c>
      <c r="H913" s="16" t="n">
        <v>0.463105476560751</v>
      </c>
      <c r="I913" s="16" t="n">
        <v>0.46366686333224</v>
      </c>
      <c r="J913" s="16"/>
      <c r="K913" s="16" t="n">
        <v>0.457681843163829</v>
      </c>
      <c r="L913" s="16" t="n">
        <v>0.466446005263533</v>
      </c>
      <c r="M913" s="16" t="n">
        <v>0.446813732860017</v>
      </c>
      <c r="N913" s="16" t="n">
        <v>0.412464485662719</v>
      </c>
    </row>
    <row r="914">
      <c r="B914" t="s">
        <v>40</v>
      </c>
      <c r="C914" s="16" t="n">
        <v>0.335177942857155</v>
      </c>
      <c r="D914" s="16" t="n">
        <v>0.390163387911909</v>
      </c>
      <c r="E914" s="16" t="n">
        <v>0.279018743585766</v>
      </c>
      <c r="F914" s="16"/>
      <c r="G914" s="16" t="n">
        <v>0.337125819699432</v>
      </c>
      <c r="H914" s="16" t="n">
        <v>0.30446959043202</v>
      </c>
      <c r="I914" s="16" t="n">
        <v>0.362977128832989</v>
      </c>
      <c r="J914" s="16"/>
      <c r="K914" s="16" t="n">
        <v>0.320049016266063</v>
      </c>
      <c r="L914" s="16" t="n">
        <v>0.319283164848214</v>
      </c>
      <c r="M914" s="16" t="n">
        <v>0.450349599208435</v>
      </c>
      <c r="N914" s="16" t="n">
        <v>0.324184752428569</v>
      </c>
    </row>
    <row r="915">
      <c r="B915" t="s">
        <v>74</v>
      </c>
      <c r="C915" s="16" t="n">
        <v>0.0812007171346874</v>
      </c>
      <c r="D915" s="16" t="n">
        <v>0.0749157794738738</v>
      </c>
      <c r="E915" s="16" t="n">
        <v>0.0887892603380895</v>
      </c>
      <c r="F915" s="16"/>
      <c r="G915" s="16" t="n">
        <v>0.0866271692575164</v>
      </c>
      <c r="H915" s="16" t="n">
        <v>0.0917272400850205</v>
      </c>
      <c r="I915" s="16" t="n">
        <v>0.0692644816167032</v>
      </c>
      <c r="J915" s="16"/>
      <c r="K915" s="16" t="n">
        <v>0.086422300015531</v>
      </c>
      <c r="L915" s="16" t="n">
        <v>0.0754098924557768</v>
      </c>
      <c r="M915" s="16" t="n">
        <v>0.0465478770108534</v>
      </c>
      <c r="N915" s="16" t="n">
        <v>0.0942495846246813</v>
      </c>
    </row>
    <row r="916">
      <c r="C916" s="16"/>
      <c r="D916" s="16"/>
      <c r="E916" s="16"/>
      <c r="F916" s="16"/>
      <c r="G916" s="16"/>
      <c r="H916" s="16"/>
      <c r="I916" s="16"/>
      <c r="J916" s="16"/>
      <c r="K916" s="16"/>
      <c r="L916" s="16"/>
      <c r="M916" s="16"/>
      <c r="N916" s="16"/>
    </row>
    <row r="917">
      <c r="B917" s="7" t="s">
        <v>298</v>
      </c>
      <c r="C917" s="16"/>
      <c r="D917" s="16"/>
      <c r="E917" s="16"/>
      <c r="F917" s="16"/>
      <c r="G917" s="16"/>
      <c r="H917" s="16"/>
      <c r="I917" s="16"/>
      <c r="J917" s="16"/>
      <c r="K917" s="16"/>
      <c r="L917" s="16"/>
      <c r="M917" s="16"/>
      <c r="N917" s="16"/>
    </row>
    <row r="918">
      <c r="B918" s="26" t="s">
        <v>44</v>
      </c>
      <c r="C918" s="16"/>
      <c r="D918" s="16"/>
      <c r="E918" s="16"/>
      <c r="F918" s="16"/>
      <c r="G918" s="16"/>
      <c r="H918" s="16"/>
      <c r="I918" s="16"/>
      <c r="J918" s="16"/>
      <c r="K918" s="16"/>
      <c r="L918" s="16"/>
      <c r="M918" s="16"/>
      <c r="N918" s="16"/>
    </row>
    <row r="919">
      <c r="B919" t="s">
        <v>36</v>
      </c>
      <c r="C919" s="16" t="n">
        <v>0.0178484324697977</v>
      </c>
      <c r="D919" s="16" t="n">
        <v>0.0177857528736951</v>
      </c>
      <c r="E919" s="16" t="n">
        <v>0.0183721226013372</v>
      </c>
      <c r="F919" s="16"/>
      <c r="G919" s="16" t="n">
        <v>0.0296728856698927</v>
      </c>
      <c r="H919" s="16" t="n">
        <v>0.0179619876292464</v>
      </c>
      <c r="I919" s="16" t="n">
        <v>0.0130726140337386</v>
      </c>
      <c r="J919" s="16"/>
      <c r="K919" s="16" t="n">
        <v>0.0188106674844382</v>
      </c>
      <c r="L919" s="16" t="n">
        <v>0.0117720652007209</v>
      </c>
      <c r="M919" s="16" t="n">
        <v>0.0070182630799456</v>
      </c>
      <c r="N919" s="16" t="n">
        <v>0.0194050500868029</v>
      </c>
    </row>
    <row r="920">
      <c r="B920" t="s">
        <v>37</v>
      </c>
      <c r="C920" s="16" t="n">
        <v>0.0958348853277588</v>
      </c>
      <c r="D920" s="16" t="n">
        <v>0.0925510217708665</v>
      </c>
      <c r="E920" s="16" t="n">
        <v>0.0957465502712313</v>
      </c>
      <c r="F920" s="16"/>
      <c r="G920" s="16" t="n">
        <v>0.100832243651707</v>
      </c>
      <c r="H920" s="16" t="n">
        <v>0.110261220734563</v>
      </c>
      <c r="I920" s="16" t="n">
        <v>0.0804400605456282</v>
      </c>
      <c r="J920" s="16"/>
      <c r="K920" s="16" t="n">
        <v>0.0997721024091446</v>
      </c>
      <c r="L920" s="16" t="n">
        <v>0.0976255395724926</v>
      </c>
      <c r="M920" s="16" t="n">
        <v>0.0595573988040424</v>
      </c>
      <c r="N920" s="16" t="n">
        <v>0.113593587119226</v>
      </c>
    </row>
    <row r="921">
      <c r="B921" t="s">
        <v>288</v>
      </c>
      <c r="C921" s="16" t="n">
        <v>0.467068333538717</v>
      </c>
      <c r="D921" s="16" t="n">
        <v>0.435488027660214</v>
      </c>
      <c r="E921" s="16" t="n">
        <v>0.501530568449054</v>
      </c>
      <c r="F921" s="16"/>
      <c r="G921" s="16" t="n">
        <v>0.473620928515571</v>
      </c>
      <c r="H921" s="16" t="n">
        <v>0.459811225427037</v>
      </c>
      <c r="I921" s="16" t="n">
        <v>0.471231740845075</v>
      </c>
      <c r="J921" s="16"/>
      <c r="K921" s="16" t="n">
        <v>0.478019566726742</v>
      </c>
      <c r="L921" s="16" t="n">
        <v>0.494368343099313</v>
      </c>
      <c r="M921" s="16" t="n">
        <v>0.413492638422195</v>
      </c>
      <c r="N921" s="16" t="n">
        <v>0.407139079663449</v>
      </c>
    </row>
    <row r="922">
      <c r="B922" t="s">
        <v>40</v>
      </c>
      <c r="C922" s="16" t="n">
        <v>0.331908712761233</v>
      </c>
      <c r="D922" s="16" t="n">
        <v>0.365426726181283</v>
      </c>
      <c r="E922" s="16" t="n">
        <v>0.299601801182351</v>
      </c>
      <c r="F922" s="16"/>
      <c r="G922" s="16" t="n">
        <v>0.313771936923207</v>
      </c>
      <c r="H922" s="16" t="n">
        <v>0.317122391826111</v>
      </c>
      <c r="I922" s="16" t="n">
        <v>0.352827971663729</v>
      </c>
      <c r="J922" s="16"/>
      <c r="K922" s="16" t="n">
        <v>0.300583130535986</v>
      </c>
      <c r="L922" s="16" t="n">
        <v>0.336236457866277</v>
      </c>
      <c r="M922" s="16" t="n">
        <v>0.481270821593316</v>
      </c>
      <c r="N922" s="16" t="n">
        <v>0.365894956829304</v>
      </c>
    </row>
    <row r="923">
      <c r="B923" t="s">
        <v>74</v>
      </c>
      <c r="C923" s="16" t="n">
        <v>0.0873396359024938</v>
      </c>
      <c r="D923" s="16" t="n">
        <v>0.0887484715139419</v>
      </c>
      <c r="E923" s="16" t="n">
        <v>0.0847489574960261</v>
      </c>
      <c r="F923" s="16"/>
      <c r="G923" s="16" t="n">
        <v>0.0821020052396223</v>
      </c>
      <c r="H923" s="16" t="n">
        <v>0.0948431743830422</v>
      </c>
      <c r="I923" s="16" t="n">
        <v>0.0824276129118291</v>
      </c>
      <c r="J923" s="16"/>
      <c r="K923" s="16" t="n">
        <v>0.10281453284369</v>
      </c>
      <c r="L923" s="16" t="n">
        <v>0.059997594261197</v>
      </c>
      <c r="M923" s="16" t="n">
        <v>0.0386608781005007</v>
      </c>
      <c r="N923" s="16" t="n">
        <v>0.0939673263012188</v>
      </c>
    </row>
    <row r="924">
      <c r="C924" s="16"/>
      <c r="D924" s="16"/>
      <c r="E924" s="16"/>
      <c r="F924" s="16"/>
      <c r="G924" s="16"/>
      <c r="H924" s="16"/>
      <c r="I924" s="16"/>
      <c r="J924" s="16"/>
      <c r="K924" s="16"/>
      <c r="L924" s="16"/>
      <c r="M924" s="16"/>
      <c r="N924" s="16"/>
    </row>
    <row r="925">
      <c r="B925" s="7" t="s">
        <v>299</v>
      </c>
      <c r="C925" s="16"/>
      <c r="D925" s="16"/>
      <c r="E925" s="16"/>
      <c r="F925" s="16"/>
      <c r="G925" s="16"/>
      <c r="H925" s="16"/>
      <c r="I925" s="16"/>
      <c r="J925" s="16"/>
      <c r="K925" s="16"/>
      <c r="L925" s="16"/>
      <c r="M925" s="16"/>
      <c r="N925" s="16"/>
    </row>
    <row r="926">
      <c r="B926" s="26" t="s">
        <v>44</v>
      </c>
      <c r="C926" s="16"/>
      <c r="D926" s="16"/>
      <c r="E926" s="16"/>
      <c r="F926" s="16"/>
      <c r="G926" s="16"/>
      <c r="H926" s="16"/>
      <c r="I926" s="16"/>
      <c r="J926" s="16"/>
      <c r="K926" s="16"/>
      <c r="L926" s="16"/>
      <c r="M926" s="16"/>
      <c r="N926" s="16"/>
    </row>
    <row r="927">
      <c r="B927" t="s">
        <v>36</v>
      </c>
      <c r="C927" s="16" t="n">
        <v>0.0449277550711463</v>
      </c>
      <c r="D927" s="16" t="n">
        <v>0.0537200166067203</v>
      </c>
      <c r="E927" s="16" t="n">
        <v>0.0362256922291073</v>
      </c>
      <c r="F927" s="16"/>
      <c r="G927" s="16" t="n">
        <v>0.057969994584932</v>
      </c>
      <c r="H927" s="16" t="n">
        <v>0.0480275091748994</v>
      </c>
      <c r="I927" s="16" t="n">
        <v>0.0368928476298933</v>
      </c>
      <c r="J927" s="16"/>
      <c r="K927" s="16" t="n">
        <v>0.0389135916200327</v>
      </c>
      <c r="L927" s="16" t="n">
        <v>0.0576833064692896</v>
      </c>
      <c r="M927" s="16" t="n">
        <v>0.030536472727988</v>
      </c>
      <c r="N927" s="16" t="n">
        <v>0.0745427698075908</v>
      </c>
    </row>
    <row r="928">
      <c r="B928" t="s">
        <v>37</v>
      </c>
      <c r="C928" s="16" t="n">
        <v>0.203230703276946</v>
      </c>
      <c r="D928" s="16" t="n">
        <v>0.193735271269602</v>
      </c>
      <c r="E928" s="16" t="n">
        <v>0.212272399667938</v>
      </c>
      <c r="F928" s="16"/>
      <c r="G928" s="16" t="n">
        <v>0.160371535526097</v>
      </c>
      <c r="H928" s="16" t="n">
        <v>0.209503384687619</v>
      </c>
      <c r="I928" s="16" t="n">
        <v>0.21432273878627</v>
      </c>
      <c r="J928" s="16"/>
      <c r="K928" s="16" t="n">
        <v>0.202806396459844</v>
      </c>
      <c r="L928" s="16" t="n">
        <v>0.217991380191287</v>
      </c>
      <c r="M928" s="16" t="n">
        <v>0.21237144622665</v>
      </c>
      <c r="N928" s="16" t="n">
        <v>0.178098325138869</v>
      </c>
    </row>
    <row r="929">
      <c r="B929" t="s">
        <v>288</v>
      </c>
      <c r="C929" s="16" t="n">
        <v>0.29582569778126</v>
      </c>
      <c r="D929" s="16" t="n">
        <v>0.288720230327299</v>
      </c>
      <c r="E929" s="16" t="n">
        <v>0.30622593447556</v>
      </c>
      <c r="F929" s="16"/>
      <c r="G929" s="16" t="n">
        <v>0.252436263897717</v>
      </c>
      <c r="H929" s="16" t="n">
        <v>0.294946030855637</v>
      </c>
      <c r="I929" s="16" t="n">
        <v>0.313781121606576</v>
      </c>
      <c r="J929" s="16"/>
      <c r="K929" s="16" t="n">
        <v>0.295942094625026</v>
      </c>
      <c r="L929" s="16" t="n">
        <v>0.313413277038231</v>
      </c>
      <c r="M929" s="16" t="n">
        <v>0.294435214785062</v>
      </c>
      <c r="N929" s="16" t="n">
        <v>0.272197010421218</v>
      </c>
    </row>
    <row r="930">
      <c r="B930" t="s">
        <v>40</v>
      </c>
      <c r="C930" s="16" t="n">
        <v>0.122302611987119</v>
      </c>
      <c r="D930" s="16" t="n">
        <v>0.141762326470171</v>
      </c>
      <c r="E930" s="16" t="n">
        <v>0.100895517036343</v>
      </c>
      <c r="F930" s="16"/>
      <c r="G930" s="16" t="n">
        <v>0.106113386935404</v>
      </c>
      <c r="H930" s="16" t="n">
        <v>0.104288193619734</v>
      </c>
      <c r="I930" s="16" t="n">
        <v>0.145455823415464</v>
      </c>
      <c r="J930" s="16"/>
      <c r="K930" s="16" t="n">
        <v>0.105776922157368</v>
      </c>
      <c r="L930" s="16" t="n">
        <v>0.120921851668139</v>
      </c>
      <c r="M930" s="16" t="n">
        <v>0.195166251192393</v>
      </c>
      <c r="N930" s="16" t="n">
        <v>0.153284117196399</v>
      </c>
    </row>
    <row r="931">
      <c r="B931" t="s">
        <v>74</v>
      </c>
      <c r="C931" s="16" t="n">
        <v>0.333713231883528</v>
      </c>
      <c r="D931" s="16" t="n">
        <v>0.322062155326208</v>
      </c>
      <c r="E931" s="16" t="n">
        <v>0.344380456591052</v>
      </c>
      <c r="F931" s="16"/>
      <c r="G931" s="16" t="n">
        <v>0.423108819055849</v>
      </c>
      <c r="H931" s="16" t="n">
        <v>0.343234881662112</v>
      </c>
      <c r="I931" s="16" t="n">
        <v>0.289547468561796</v>
      </c>
      <c r="J931" s="16"/>
      <c r="K931" s="16" t="n">
        <v>0.356560995137729</v>
      </c>
      <c r="L931" s="16" t="n">
        <v>0.289990184633053</v>
      </c>
      <c r="M931" s="16" t="n">
        <v>0.267490615067907</v>
      </c>
      <c r="N931" s="16" t="n">
        <v>0.321877777435924</v>
      </c>
    </row>
    <row r="932">
      <c r="C932" s="16"/>
      <c r="D932" s="16"/>
      <c r="E932" s="16"/>
      <c r="F932" s="16"/>
      <c r="G932" s="16"/>
      <c r="H932" s="16"/>
      <c r="I932" s="16"/>
      <c r="J932" s="16"/>
      <c r="K932" s="16"/>
      <c r="L932" s="16"/>
      <c r="M932" s="16"/>
      <c r="N932" s="16"/>
    </row>
    <row r="933">
      <c r="B933" s="7" t="s">
        <v>300</v>
      </c>
      <c r="C933" s="16"/>
      <c r="D933" s="16"/>
      <c r="E933" s="16"/>
      <c r="F933" s="16"/>
      <c r="G933" s="16"/>
      <c r="H933" s="16"/>
      <c r="I933" s="16"/>
      <c r="J933" s="16"/>
      <c r="K933" s="16"/>
      <c r="L933" s="16"/>
      <c r="M933" s="16"/>
      <c r="N933" s="16"/>
    </row>
    <row r="934">
      <c r="B934" s="26" t="s">
        <v>44</v>
      </c>
      <c r="C934" s="16"/>
      <c r="D934" s="16"/>
      <c r="E934" s="16"/>
      <c r="F934" s="16"/>
      <c r="G934" s="16"/>
      <c r="H934" s="16"/>
      <c r="I934" s="16"/>
      <c r="J934" s="16"/>
      <c r="K934" s="16"/>
      <c r="L934" s="16"/>
      <c r="M934" s="16"/>
      <c r="N934" s="16"/>
    </row>
    <row r="935">
      <c r="B935" t="s">
        <v>36</v>
      </c>
      <c r="C935" s="16" t="n">
        <v>0.0363173157728251</v>
      </c>
      <c r="D935" s="16" t="n">
        <v>0.0409968046106545</v>
      </c>
      <c r="E935" s="16" t="n">
        <v>0.0325808825744241</v>
      </c>
      <c r="F935" s="16"/>
      <c r="G935" s="16" t="n">
        <v>0.0515445166148558</v>
      </c>
      <c r="H935" s="16" t="n">
        <v>0.0401611880133621</v>
      </c>
      <c r="I935" s="16" t="n">
        <v>0.0267271717168476</v>
      </c>
      <c r="J935" s="16"/>
      <c r="K935" s="16" t="n">
        <v>0.034217378407694</v>
      </c>
      <c r="L935" s="16" t="n">
        <v>0.0441079383244278</v>
      </c>
      <c r="M935" s="16" t="n">
        <v>0.0220956343449595</v>
      </c>
      <c r="N935" s="16" t="n">
        <v>0.0504416504950064</v>
      </c>
    </row>
    <row r="936">
      <c r="B936" t="s">
        <v>37</v>
      </c>
      <c r="C936" s="16" t="n">
        <v>0.159056077181228</v>
      </c>
      <c r="D936" s="16" t="n">
        <v>0.124331248875923</v>
      </c>
      <c r="E936" s="16" t="n">
        <v>0.192045168321297</v>
      </c>
      <c r="F936" s="16"/>
      <c r="G936" s="16" t="n">
        <v>0.153538764482851</v>
      </c>
      <c r="H936" s="16" t="n">
        <v>0.168809258525125</v>
      </c>
      <c r="I936" s="16" t="n">
        <v>0.152161635038831</v>
      </c>
      <c r="J936" s="16"/>
      <c r="K936" s="16" t="n">
        <v>0.171306626083467</v>
      </c>
      <c r="L936" s="16" t="n">
        <v>0.145515726084322</v>
      </c>
      <c r="M936" s="16" t="n">
        <v>0.111466872971298</v>
      </c>
      <c r="N936" s="16" t="n">
        <v>0.132724479908383</v>
      </c>
    </row>
    <row r="937">
      <c r="B937" t="s">
        <v>288</v>
      </c>
      <c r="C937" s="16" t="n">
        <v>0.406391655055535</v>
      </c>
      <c r="D937" s="16" t="n">
        <v>0.419489209807251</v>
      </c>
      <c r="E937" s="16" t="n">
        <v>0.397526999006132</v>
      </c>
      <c r="F937" s="16"/>
      <c r="G937" s="16" t="n">
        <v>0.368972310734752</v>
      </c>
      <c r="H937" s="16" t="n">
        <v>0.383160207529764</v>
      </c>
      <c r="I937" s="16" t="n">
        <v>0.442783390065441</v>
      </c>
      <c r="J937" s="16"/>
      <c r="K937" s="16" t="n">
        <v>0.397023899088884</v>
      </c>
      <c r="L937" s="16" t="n">
        <v>0.443003180502794</v>
      </c>
      <c r="M937" s="16" t="n">
        <v>0.415550565657654</v>
      </c>
      <c r="N937" s="16" t="n">
        <v>0.404140668294762</v>
      </c>
    </row>
    <row r="938">
      <c r="B938" t="s">
        <v>40</v>
      </c>
      <c r="C938" s="16" t="n">
        <v>0.179161080813838</v>
      </c>
      <c r="D938" s="16" t="n">
        <v>0.222237345381131</v>
      </c>
      <c r="E938" s="16" t="n">
        <v>0.136955126886398</v>
      </c>
      <c r="F938" s="16"/>
      <c r="G938" s="16" t="n">
        <v>0.153915843833927</v>
      </c>
      <c r="H938" s="16" t="n">
        <v>0.173067048804273</v>
      </c>
      <c r="I938" s="16" t="n">
        <v>0.194801303010388</v>
      </c>
      <c r="J938" s="16"/>
      <c r="K938" s="16" t="n">
        <v>0.156675678372807</v>
      </c>
      <c r="L938" s="16" t="n">
        <v>0.203627669586543</v>
      </c>
      <c r="M938" s="16" t="n">
        <v>0.301110770723157</v>
      </c>
      <c r="N938" s="16" t="n">
        <v>0.152393102349018</v>
      </c>
    </row>
    <row r="939">
      <c r="B939" t="s">
        <v>74</v>
      </c>
      <c r="C939" s="16" t="n">
        <v>0.219073871176575</v>
      </c>
      <c r="D939" s="16" t="n">
        <v>0.19294539132504</v>
      </c>
      <c r="E939" s="16" t="n">
        <v>0.240891823211748</v>
      </c>
      <c r="F939" s="16"/>
      <c r="G939" s="16" t="n">
        <v>0.272028564333614</v>
      </c>
      <c r="H939" s="16" t="n">
        <v>0.234802297127476</v>
      </c>
      <c r="I939" s="16" t="n">
        <v>0.183526500168492</v>
      </c>
      <c r="J939" s="16"/>
      <c r="K939" s="16" t="n">
        <v>0.240776418047148</v>
      </c>
      <c r="L939" s="16" t="n">
        <v>0.163745485501913</v>
      </c>
      <c r="M939" s="16" t="n">
        <v>0.149776156302931</v>
      </c>
      <c r="N939" s="16" t="n">
        <v>0.260300098952831</v>
      </c>
    </row>
    <row r="940">
      <c r="C940" s="16"/>
      <c r="D940" s="16"/>
      <c r="E940" s="16"/>
      <c r="F940" s="16"/>
      <c r="G940" s="16"/>
      <c r="H940" s="16"/>
      <c r="I940" s="16"/>
      <c r="J940" s="16"/>
      <c r="K940" s="16"/>
      <c r="L940" s="16"/>
      <c r="M940" s="16"/>
      <c r="N940" s="16"/>
    </row>
    <row r="941">
      <c r="B941" s="7" t="s">
        <v>301</v>
      </c>
      <c r="C941" s="16"/>
      <c r="D941" s="16"/>
      <c r="E941" s="16"/>
      <c r="F941" s="16"/>
      <c r="G941" s="16"/>
      <c r="H941" s="16"/>
      <c r="I941" s="16"/>
      <c r="J941" s="16"/>
      <c r="K941" s="16"/>
      <c r="L941" s="16"/>
      <c r="M941" s="16"/>
      <c r="N941" s="16"/>
    </row>
    <row r="942">
      <c r="B942" s="26" t="s">
        <v>44</v>
      </c>
      <c r="C942" s="16"/>
      <c r="D942" s="16"/>
      <c r="E942" s="16"/>
      <c r="F942" s="16"/>
      <c r="G942" s="16"/>
      <c r="H942" s="16"/>
      <c r="I942" s="16"/>
      <c r="J942" s="16"/>
      <c r="K942" s="16"/>
      <c r="L942" s="16"/>
      <c r="M942" s="16"/>
      <c r="N942" s="16"/>
    </row>
    <row r="943">
      <c r="B943" t="s">
        <v>36</v>
      </c>
      <c r="C943" s="16" t="n">
        <v>0.0291172078450035</v>
      </c>
      <c r="D943" s="16" t="n">
        <v>0.0252939653636572</v>
      </c>
      <c r="E943" s="16" t="n">
        <v>0.0317297640288097</v>
      </c>
      <c r="F943" s="16"/>
      <c r="G943" s="16" t="n">
        <v>0.0334764762510659</v>
      </c>
      <c r="H943" s="16" t="n">
        <v>0.0363401260426878</v>
      </c>
      <c r="I943" s="16" t="n">
        <v>0.0206758676366012</v>
      </c>
      <c r="J943" s="16"/>
      <c r="K943" s="16" t="n">
        <v>0.0317812339672082</v>
      </c>
      <c r="L943" s="16" t="n">
        <v>0.0264824378347059</v>
      </c>
      <c r="M943" s="16" t="n">
        <v>0.00736566247578995</v>
      </c>
      <c r="N943" s="16" t="n">
        <v>0.0452261441013473</v>
      </c>
    </row>
    <row r="944">
      <c r="B944" t="s">
        <v>37</v>
      </c>
      <c r="C944" s="16" t="n">
        <v>0.116387951339048</v>
      </c>
      <c r="D944" s="16" t="n">
        <v>0.0967194042627822</v>
      </c>
      <c r="E944" s="16" t="n">
        <v>0.135400276895226</v>
      </c>
      <c r="F944" s="16"/>
      <c r="G944" s="16" t="n">
        <v>0.147690224957975</v>
      </c>
      <c r="H944" s="16" t="n">
        <v>0.136610058880504</v>
      </c>
      <c r="I944" s="16" t="n">
        <v>0.0852118510872646</v>
      </c>
      <c r="J944" s="16"/>
      <c r="K944" s="16" t="n">
        <v>0.130618078620699</v>
      </c>
      <c r="L944" s="16" t="n">
        <v>0.0815028089013146</v>
      </c>
      <c r="M944" s="16" t="n">
        <v>0.0796252130447143</v>
      </c>
      <c r="N944" s="16" t="n">
        <v>0.132040755294348</v>
      </c>
    </row>
    <row r="945">
      <c r="B945" t="s">
        <v>288</v>
      </c>
      <c r="C945" s="16" t="n">
        <v>0.424555009372566</v>
      </c>
      <c r="D945" s="16" t="n">
        <v>0.414879435951417</v>
      </c>
      <c r="E945" s="16" t="n">
        <v>0.436001495449484</v>
      </c>
      <c r="F945" s="16"/>
      <c r="G945" s="16" t="n">
        <v>0.357237497795807</v>
      </c>
      <c r="H945" s="16" t="n">
        <v>0.427275950937163</v>
      </c>
      <c r="I945" s="16" t="n">
        <v>0.448611337521175</v>
      </c>
      <c r="J945" s="16"/>
      <c r="K945" s="16" t="n">
        <v>0.428098978817099</v>
      </c>
      <c r="L945" s="16" t="n">
        <v>0.459888317762814</v>
      </c>
      <c r="M945" s="16" t="n">
        <v>0.361379016701984</v>
      </c>
      <c r="N945" s="16" t="n">
        <v>0.395350662424726</v>
      </c>
    </row>
    <row r="946">
      <c r="B946" t="s">
        <v>40</v>
      </c>
      <c r="C946" s="16" t="n">
        <v>0.327980164929585</v>
      </c>
      <c r="D946" s="16" t="n">
        <v>0.374638547113748</v>
      </c>
      <c r="E946" s="16" t="n">
        <v>0.281857944567813</v>
      </c>
      <c r="F946" s="16"/>
      <c r="G946" s="16" t="n">
        <v>0.354812513911901</v>
      </c>
      <c r="H946" s="16" t="n">
        <v>0.29161339566692</v>
      </c>
      <c r="I946" s="16" t="n">
        <v>0.351215124961351</v>
      </c>
      <c r="J946" s="16"/>
      <c r="K946" s="16" t="n">
        <v>0.28957319067747</v>
      </c>
      <c r="L946" s="16" t="n">
        <v>0.353297023649396</v>
      </c>
      <c r="M946" s="16" t="n">
        <v>0.510263017980282</v>
      </c>
      <c r="N946" s="16" t="n">
        <v>0.339377313821525</v>
      </c>
    </row>
    <row r="947">
      <c r="B947" t="s">
        <v>74</v>
      </c>
      <c r="C947" s="16" t="n">
        <v>0.101959666513797</v>
      </c>
      <c r="D947" s="16" t="n">
        <v>0.0884686473083955</v>
      </c>
      <c r="E947" s="16" t="n">
        <v>0.115010519058667</v>
      </c>
      <c r="F947" s="16"/>
      <c r="G947" s="16" t="n">
        <v>0.106783287083251</v>
      </c>
      <c r="H947" s="16" t="n">
        <v>0.108160468472725</v>
      </c>
      <c r="I947" s="16" t="n">
        <v>0.0942858187936083</v>
      </c>
      <c r="J947" s="16"/>
      <c r="K947" s="16" t="n">
        <v>0.119928517917524</v>
      </c>
      <c r="L947" s="16" t="n">
        <v>0.0788294118517703</v>
      </c>
      <c r="M947" s="16" t="n">
        <v>0.0413670897972297</v>
      </c>
      <c r="N947" s="16" t="n">
        <v>0.0880051243580547</v>
      </c>
    </row>
    <row r="948">
      <c r="C948" s="16"/>
      <c r="D948" s="16"/>
      <c r="E948" s="16"/>
      <c r="F948" s="16"/>
      <c r="G948" s="16"/>
      <c r="H948" s="16"/>
      <c r="I948" s="16"/>
      <c r="J948" s="16"/>
      <c r="K948" s="16"/>
      <c r="L948" s="16"/>
      <c r="M948" s="16"/>
      <c r="N948" s="16"/>
    </row>
    <row r="949">
      <c r="B949" s="7" t="s">
        <v>303</v>
      </c>
      <c r="C949" s="16"/>
      <c r="D949" s="16"/>
      <c r="E949" s="16"/>
      <c r="F949" s="16"/>
      <c r="G949" s="16"/>
      <c r="H949" s="16"/>
      <c r="I949" s="16"/>
      <c r="J949" s="16"/>
      <c r="K949" s="16"/>
      <c r="L949" s="16"/>
      <c r="M949" s="16"/>
      <c r="N949" s="16"/>
    </row>
    <row r="950">
      <c r="B950" s="26" t="s">
        <v>44</v>
      </c>
      <c r="C950" s="16"/>
      <c r="D950" s="16"/>
      <c r="E950" s="16"/>
      <c r="F950" s="16"/>
      <c r="G950" s="16"/>
      <c r="H950" s="16"/>
      <c r="I950" s="16"/>
      <c r="J950" s="16"/>
      <c r="K950" s="16"/>
      <c r="L950" s="16"/>
      <c r="M950" s="16"/>
      <c r="N950" s="16"/>
    </row>
    <row r="951">
      <c r="B951" t="s">
        <v>36</v>
      </c>
      <c r="C951" s="16" t="n">
        <v>0.0159848339466885</v>
      </c>
      <c r="D951" s="16" t="n">
        <v>0.0166832411189212</v>
      </c>
      <c r="E951" s="16" t="n">
        <v>0.0157000882894887</v>
      </c>
      <c r="F951" s="16"/>
      <c r="G951" s="16" t="n">
        <v>0.0144450509624539</v>
      </c>
      <c r="H951" s="16" t="n">
        <v>0.0194539405616749</v>
      </c>
      <c r="I951" s="16" t="n">
        <v>0.0133656147316745</v>
      </c>
      <c r="J951" s="16"/>
      <c r="K951" s="16" t="n">
        <v>0.0166031712291505</v>
      </c>
      <c r="L951" s="16" t="n">
        <v>0.0121951237034694</v>
      </c>
      <c r="M951" s="16" t="n">
        <v>0.0106123363900993</v>
      </c>
      <c r="N951" s="16" t="n">
        <v>0.0284548081767684</v>
      </c>
    </row>
    <row r="952">
      <c r="B952" t="s">
        <v>37</v>
      </c>
      <c r="C952" s="16" t="n">
        <v>0.0746951312104745</v>
      </c>
      <c r="D952" s="16" t="n">
        <v>0.0596943279608944</v>
      </c>
      <c r="E952" s="16" t="n">
        <v>0.0907305834854135</v>
      </c>
      <c r="F952" s="16"/>
      <c r="G952" s="16" t="n">
        <v>0.0842127142198724</v>
      </c>
      <c r="H952" s="16" t="n">
        <v>0.0818315370375402</v>
      </c>
      <c r="I952" s="16" t="n">
        <v>0.0642969513806386</v>
      </c>
      <c r="J952" s="16"/>
      <c r="K952" s="16" t="n">
        <v>0.0853842616870945</v>
      </c>
      <c r="L952" s="16" t="n">
        <v>0.0564602273042639</v>
      </c>
      <c r="M952" s="16" t="n">
        <v>0.0448845718368168</v>
      </c>
      <c r="N952" s="16" t="n">
        <v>0.0629778299396146</v>
      </c>
    </row>
    <row r="953">
      <c r="B953" t="s">
        <v>288</v>
      </c>
      <c r="C953" s="16" t="n">
        <v>0.421261737435985</v>
      </c>
      <c r="D953" s="16" t="n">
        <v>0.400294996437375</v>
      </c>
      <c r="E953" s="16" t="n">
        <v>0.437001660833298</v>
      </c>
      <c r="F953" s="16"/>
      <c r="G953" s="16" t="n">
        <v>0.424463246095951</v>
      </c>
      <c r="H953" s="16" t="n">
        <v>0.422840906759701</v>
      </c>
      <c r="I953" s="16" t="n">
        <v>0.418528143406953</v>
      </c>
      <c r="J953" s="16"/>
      <c r="K953" s="16" t="n">
        <v>0.437936509031219</v>
      </c>
      <c r="L953" s="16" t="n">
        <v>0.397868664855775</v>
      </c>
      <c r="M953" s="16" t="n">
        <v>0.399354745592955</v>
      </c>
      <c r="N953" s="16" t="n">
        <v>0.371491889050487</v>
      </c>
    </row>
    <row r="954">
      <c r="B954" t="s">
        <v>40</v>
      </c>
      <c r="C954" s="16" t="n">
        <v>0.393148853092555</v>
      </c>
      <c r="D954" s="16" t="n">
        <v>0.429079081339419</v>
      </c>
      <c r="E954" s="16" t="n">
        <v>0.361331132468226</v>
      </c>
      <c r="F954" s="16"/>
      <c r="G954" s="16" t="n">
        <v>0.39636690769019</v>
      </c>
      <c r="H954" s="16" t="n">
        <v>0.374709777083643</v>
      </c>
      <c r="I954" s="16" t="n">
        <v>0.409032048122226</v>
      </c>
      <c r="J954" s="16"/>
      <c r="K954" s="16" t="n">
        <v>0.362763735871506</v>
      </c>
      <c r="L954" s="16" t="n">
        <v>0.453533906359694</v>
      </c>
      <c r="M954" s="16" t="n">
        <v>0.479205259950374</v>
      </c>
      <c r="N954" s="16" t="n">
        <v>0.397906557117065</v>
      </c>
    </row>
    <row r="955">
      <c r="B955" t="s">
        <v>74</v>
      </c>
      <c r="C955" s="16" t="n">
        <v>0.0949094443142972</v>
      </c>
      <c r="D955" s="16" t="n">
        <v>0.0942483531433908</v>
      </c>
      <c r="E955" s="16" t="n">
        <v>0.0952365349235744</v>
      </c>
      <c r="F955" s="16"/>
      <c r="G955" s="16" t="n">
        <v>0.0805120810315331</v>
      </c>
      <c r="H955" s="16" t="n">
        <v>0.101163838557441</v>
      </c>
      <c r="I955" s="16" t="n">
        <v>0.094777242358508</v>
      </c>
      <c r="J955" s="16"/>
      <c r="K955" s="16" t="n">
        <v>0.09731232218103</v>
      </c>
      <c r="L955" s="16" t="n">
        <v>0.0799420777767976</v>
      </c>
      <c r="M955" s="16" t="n">
        <v>0.0659430862297545</v>
      </c>
      <c r="N955" s="16" t="n">
        <v>0.139168915716065</v>
      </c>
    </row>
    <row r="956">
      <c r="C956" s="16"/>
      <c r="D956" s="16"/>
      <c r="E956" s="16"/>
      <c r="F956" s="16"/>
      <c r="G956" s="16"/>
      <c r="H956" s="16"/>
      <c r="I956" s="16"/>
      <c r="J956" s="16"/>
      <c r="K956" s="16"/>
      <c r="L956" s="16"/>
      <c r="M956" s="16"/>
      <c r="N956" s="16"/>
    </row>
    <row r="957">
      <c r="B957" s="7" t="s">
        <v>304</v>
      </c>
      <c r="C957" s="16"/>
      <c r="D957" s="16"/>
      <c r="E957" s="16"/>
      <c r="F957" s="16"/>
      <c r="G957" s="16"/>
      <c r="H957" s="16"/>
      <c r="I957" s="16"/>
      <c r="J957" s="16"/>
      <c r="K957" s="16"/>
      <c r="L957" s="16"/>
      <c r="M957" s="16"/>
      <c r="N957" s="16"/>
    </row>
    <row r="958">
      <c r="B958" s="26" t="s">
        <v>44</v>
      </c>
      <c r="C958" s="16"/>
      <c r="D958" s="16"/>
      <c r="E958" s="16"/>
      <c r="F958" s="16"/>
      <c r="G958" s="16"/>
      <c r="H958" s="16"/>
      <c r="I958" s="16"/>
      <c r="J958" s="16"/>
      <c r="K958" s="16"/>
      <c r="L958" s="16"/>
      <c r="M958" s="16"/>
      <c r="N958" s="16"/>
    </row>
    <row r="959">
      <c r="B959" t="s">
        <v>36</v>
      </c>
      <c r="C959" s="16" t="n">
        <v>0.0169014685787907</v>
      </c>
      <c r="D959" s="16" t="n">
        <v>0.023696487015581</v>
      </c>
      <c r="E959" s="16" t="n">
        <v>0.0105501434883751</v>
      </c>
      <c r="F959" s="16"/>
      <c r="G959" s="16" t="n">
        <v>0.0248493990184961</v>
      </c>
      <c r="H959" s="16" t="n">
        <v>0.0204496972789458</v>
      </c>
      <c r="I959" s="16" t="n">
        <v>0.0104613813946472</v>
      </c>
      <c r="J959" s="16"/>
      <c r="K959" s="16" t="n">
        <v>0.0152360947975671</v>
      </c>
      <c r="L959" s="16" t="n">
        <v>0.00974743777216974</v>
      </c>
      <c r="M959" s="16" t="n">
        <v>0.019443691647681</v>
      </c>
      <c r="N959" s="16" t="n">
        <v>0.026634175486957</v>
      </c>
    </row>
    <row r="960">
      <c r="B960" t="s">
        <v>37</v>
      </c>
      <c r="C960" s="16" t="n">
        <v>0.10529790667796</v>
      </c>
      <c r="D960" s="16" t="n">
        <v>0.108488635397232</v>
      </c>
      <c r="E960" s="16" t="n">
        <v>0.103745683424764</v>
      </c>
      <c r="F960" s="16"/>
      <c r="G960" s="16" t="n">
        <v>0.11916740674781</v>
      </c>
      <c r="H960" s="16" t="n">
        <v>0.105431557280429</v>
      </c>
      <c r="I960" s="16" t="n">
        <v>0.0996956831090958</v>
      </c>
      <c r="J960" s="16"/>
      <c r="K960" s="16" t="n">
        <v>0.106871039252257</v>
      </c>
      <c r="L960" s="16" t="n">
        <v>0.112545999685988</v>
      </c>
      <c r="M960" s="16" t="n">
        <v>0.101368269368645</v>
      </c>
      <c r="N960" s="16" t="n">
        <v>0.0888963205229296</v>
      </c>
    </row>
    <row r="961">
      <c r="B961" t="s">
        <v>288</v>
      </c>
      <c r="C961" s="16" t="n">
        <v>0.475473429546372</v>
      </c>
      <c r="D961" s="16" t="n">
        <v>0.465326127959873</v>
      </c>
      <c r="E961" s="16" t="n">
        <v>0.484121647304934</v>
      </c>
      <c r="F961" s="16"/>
      <c r="G961" s="16" t="n">
        <v>0.460973872052822</v>
      </c>
      <c r="H961" s="16" t="n">
        <v>0.472177045043495</v>
      </c>
      <c r="I961" s="16" t="n">
        <v>0.484266846772411</v>
      </c>
      <c r="J961" s="16"/>
      <c r="K961" s="16" t="n">
        <v>0.495072047330045</v>
      </c>
      <c r="L961" s="16" t="n">
        <v>0.471402838625685</v>
      </c>
      <c r="M961" s="16" t="n">
        <v>0.393569351586154</v>
      </c>
      <c r="N961" s="16" t="n">
        <v>0.465116464337665</v>
      </c>
    </row>
    <row r="962">
      <c r="B962" t="s">
        <v>40</v>
      </c>
      <c r="C962" s="16" t="n">
        <v>0.290993339786406</v>
      </c>
      <c r="D962" s="16" t="n">
        <v>0.303004879898079</v>
      </c>
      <c r="E962" s="16" t="n">
        <v>0.282220860537994</v>
      </c>
      <c r="F962" s="16"/>
      <c r="G962" s="16" t="n">
        <v>0.269034543063563</v>
      </c>
      <c r="H962" s="16" t="n">
        <v>0.289050685026081</v>
      </c>
      <c r="I962" s="16" t="n">
        <v>0.301473453385289</v>
      </c>
      <c r="J962" s="16"/>
      <c r="K962" s="16" t="n">
        <v>0.266273925594747</v>
      </c>
      <c r="L962" s="16" t="n">
        <v>0.316262402069263</v>
      </c>
      <c r="M962" s="16" t="n">
        <v>0.379499144640999</v>
      </c>
      <c r="N962" s="16" t="n">
        <v>0.296430087989186</v>
      </c>
    </row>
    <row r="963">
      <c r="B963" t="s">
        <v>74</v>
      </c>
      <c r="C963" s="16" t="n">
        <v>0.111333855410471</v>
      </c>
      <c r="D963" s="16" t="n">
        <v>0.099483869729235</v>
      </c>
      <c r="E963" s="16" t="n">
        <v>0.119361665243932</v>
      </c>
      <c r="F963" s="16"/>
      <c r="G963" s="16" t="n">
        <v>0.125974779117308</v>
      </c>
      <c r="H963" s="16" t="n">
        <v>0.11289101537105</v>
      </c>
      <c r="I963" s="16" t="n">
        <v>0.104102635338556</v>
      </c>
      <c r="J963" s="16"/>
      <c r="K963" s="16" t="n">
        <v>0.116546893025384</v>
      </c>
      <c r="L963" s="16" t="n">
        <v>0.0900413218468938</v>
      </c>
      <c r="M963" s="16" t="n">
        <v>0.106119542756521</v>
      </c>
      <c r="N963" s="16" t="n">
        <v>0.122922951663262</v>
      </c>
    </row>
    <row r="964">
      <c r="C964" s="16"/>
      <c r="D964" s="16"/>
      <c r="E964" s="16"/>
      <c r="F964" s="16"/>
      <c r="G964" s="16"/>
      <c r="H964" s="16"/>
      <c r="I964" s="16"/>
      <c r="J964" s="16"/>
      <c r="K964" s="16"/>
      <c r="L964" s="16"/>
      <c r="M964" s="16"/>
      <c r="N964" s="16"/>
    </row>
    <row r="965">
      <c r="B965" s="7" t="s">
        <v>305</v>
      </c>
      <c r="C965" s="16"/>
      <c r="D965" s="16"/>
      <c r="E965" s="16"/>
      <c r="F965" s="16"/>
      <c r="G965" s="16"/>
      <c r="H965" s="16"/>
      <c r="I965" s="16"/>
      <c r="J965" s="16"/>
      <c r="K965" s="16"/>
      <c r="L965" s="16"/>
      <c r="M965" s="16"/>
      <c r="N965" s="16"/>
    </row>
    <row r="966">
      <c r="B966" s="26" t="s">
        <v>44</v>
      </c>
      <c r="C966" s="16"/>
      <c r="D966" s="16"/>
      <c r="E966" s="16"/>
      <c r="F966" s="16"/>
      <c r="G966" s="16"/>
      <c r="H966" s="16"/>
      <c r="I966" s="16"/>
      <c r="J966" s="16"/>
      <c r="K966" s="16"/>
      <c r="L966" s="16"/>
      <c r="M966" s="16"/>
      <c r="N966" s="16"/>
    </row>
    <row r="967">
      <c r="B967" t="s">
        <v>36</v>
      </c>
      <c r="C967" s="16" t="n">
        <v>0.022914237886186</v>
      </c>
      <c r="D967" s="16" t="n">
        <v>0.0230169352776127</v>
      </c>
      <c r="E967" s="16" t="n">
        <v>0.0223186234845998</v>
      </c>
      <c r="F967" s="16"/>
      <c r="G967" s="16" t="n">
        <v>0.0375361973018356</v>
      </c>
      <c r="H967" s="16" t="n">
        <v>0.0254742999431993</v>
      </c>
      <c r="I967" s="16" t="n">
        <v>0.0147574905598457</v>
      </c>
      <c r="J967" s="16"/>
      <c r="K967" s="16" t="n">
        <v>0.0227274836521299</v>
      </c>
      <c r="L967" s="16" t="n">
        <v>0.0177168585778991</v>
      </c>
      <c r="M967" s="16" t="n">
        <v>0.0157322200832199</v>
      </c>
      <c r="N967" s="16" t="n">
        <v>0.0398271621163268</v>
      </c>
    </row>
    <row r="968">
      <c r="B968" t="s">
        <v>37</v>
      </c>
      <c r="C968" s="16" t="n">
        <v>0.0797263979589767</v>
      </c>
      <c r="D968" s="16" t="n">
        <v>0.0739756520150408</v>
      </c>
      <c r="E968" s="16" t="n">
        <v>0.0866514032546599</v>
      </c>
      <c r="F968" s="16"/>
      <c r="G968" s="16" t="n">
        <v>0.0597012458440379</v>
      </c>
      <c r="H968" s="16" t="n">
        <v>0.0827933852950409</v>
      </c>
      <c r="I968" s="16" t="n">
        <v>0.0847822431809718</v>
      </c>
      <c r="J968" s="16"/>
      <c r="K968" s="16" t="n">
        <v>0.0816829696558322</v>
      </c>
      <c r="L968" s="16" t="n">
        <v>0.0812243186493309</v>
      </c>
      <c r="M968" s="16" t="n">
        <v>0.0852399595110214</v>
      </c>
      <c r="N968" s="16" t="n">
        <v>0.058533932112625</v>
      </c>
    </row>
    <row r="969">
      <c r="B969" t="s">
        <v>288</v>
      </c>
      <c r="C969" s="16" t="n">
        <v>0.451884588839295</v>
      </c>
      <c r="D969" s="16" t="n">
        <v>0.438270815851012</v>
      </c>
      <c r="E969" s="16" t="n">
        <v>0.462606953640222</v>
      </c>
      <c r="F969" s="16"/>
      <c r="G969" s="16" t="n">
        <v>0.442806325443642</v>
      </c>
      <c r="H969" s="16" t="n">
        <v>0.444888974441932</v>
      </c>
      <c r="I969" s="16" t="n">
        <v>0.461978274632813</v>
      </c>
      <c r="J969" s="16"/>
      <c r="K969" s="16" t="n">
        <v>0.466525462142489</v>
      </c>
      <c r="L969" s="16" t="n">
        <v>0.436748470769433</v>
      </c>
      <c r="M969" s="16" t="n">
        <v>0.429339161087807</v>
      </c>
      <c r="N969" s="16" t="n">
        <v>0.414117830264027</v>
      </c>
    </row>
    <row r="970">
      <c r="B970" t="s">
        <v>40</v>
      </c>
      <c r="C970" s="16" t="n">
        <v>0.358568507066159</v>
      </c>
      <c r="D970" s="16" t="n">
        <v>0.382919762562378</v>
      </c>
      <c r="E970" s="16" t="n">
        <v>0.336972677054993</v>
      </c>
      <c r="F970" s="16"/>
      <c r="G970" s="16" t="n">
        <v>0.362919987586806</v>
      </c>
      <c r="H970" s="16" t="n">
        <v>0.348364554117089</v>
      </c>
      <c r="I970" s="16" t="n">
        <v>0.366342766018729</v>
      </c>
      <c r="J970" s="16"/>
      <c r="K970" s="16" t="n">
        <v>0.3366907517807</v>
      </c>
      <c r="L970" s="16" t="n">
        <v>0.394330178501783</v>
      </c>
      <c r="M970" s="16" t="n">
        <v>0.411104537581581</v>
      </c>
      <c r="N970" s="16" t="n">
        <v>0.380690647778709</v>
      </c>
    </row>
    <row r="971">
      <c r="B971" t="s">
        <v>74</v>
      </c>
      <c r="C971" s="16" t="n">
        <v>0.0869062682493836</v>
      </c>
      <c r="D971" s="16" t="n">
        <v>0.0818168342939568</v>
      </c>
      <c r="E971" s="16" t="n">
        <v>0.0914503425655251</v>
      </c>
      <c r="F971" s="16"/>
      <c r="G971" s="16" t="n">
        <v>0.0970362438236787</v>
      </c>
      <c r="H971" s="16" t="n">
        <v>0.0984787862027392</v>
      </c>
      <c r="I971" s="16" t="n">
        <v>0.0721392256076409</v>
      </c>
      <c r="J971" s="16"/>
      <c r="K971" s="16" t="n">
        <v>0.0923733327688491</v>
      </c>
      <c r="L971" s="16" t="n">
        <v>0.0699801735015542</v>
      </c>
      <c r="M971" s="16" t="n">
        <v>0.0585841217363701</v>
      </c>
      <c r="N971" s="16" t="n">
        <v>0.106830427728312</v>
      </c>
    </row>
    <row r="972">
      <c r="C972" s="16"/>
      <c r="D972" s="16"/>
      <c r="E972" s="16"/>
      <c r="F972" s="16"/>
      <c r="G972" s="16"/>
      <c r="H972" s="16"/>
      <c r="I972" s="16"/>
      <c r="J972" s="16"/>
      <c r="K972" s="16"/>
      <c r="L972" s="16"/>
      <c r="M972" s="16"/>
      <c r="N972" s="16"/>
    </row>
    <row r="973">
      <c r="B973" s="7" t="s">
        <v>306</v>
      </c>
      <c r="C973" s="16"/>
      <c r="D973" s="16"/>
      <c r="E973" s="16"/>
      <c r="F973" s="16"/>
      <c r="G973" s="16"/>
      <c r="H973" s="16"/>
      <c r="I973" s="16"/>
      <c r="J973" s="16"/>
      <c r="K973" s="16"/>
      <c r="L973" s="16"/>
      <c r="M973" s="16"/>
      <c r="N973" s="16"/>
    </row>
    <row r="974">
      <c r="B974" s="26" t="s">
        <v>44</v>
      </c>
      <c r="C974" s="16"/>
      <c r="D974" s="16"/>
      <c r="E974" s="16"/>
      <c r="F974" s="16"/>
      <c r="G974" s="16"/>
      <c r="H974" s="16"/>
      <c r="I974" s="16"/>
      <c r="J974" s="16"/>
      <c r="K974" s="16"/>
      <c r="L974" s="16"/>
      <c r="M974" s="16"/>
      <c r="N974" s="16"/>
    </row>
    <row r="975">
      <c r="B975" t="s">
        <v>36</v>
      </c>
      <c r="C975" s="16" t="n">
        <v>0.0153744721600489</v>
      </c>
      <c r="D975" s="16" t="n">
        <v>0.0185369293307841</v>
      </c>
      <c r="E975" s="16" t="n">
        <v>0.0126124766122139</v>
      </c>
      <c r="F975" s="16"/>
      <c r="G975" s="16" t="n">
        <v>0.0153164848274738</v>
      </c>
      <c r="H975" s="16" t="n">
        <v>0.0161372423933285</v>
      </c>
      <c r="I975" s="16" t="n">
        <v>0.0146877562887183</v>
      </c>
      <c r="J975" s="16"/>
      <c r="K975" s="16" t="n">
        <v>0.0135331845346292</v>
      </c>
      <c r="L975" s="16" t="n">
        <v>0.0160366562512043</v>
      </c>
      <c r="M975" s="16" t="n">
        <v>0.0134914201899383</v>
      </c>
      <c r="N975" s="16" t="n">
        <v>0.0328714457569168</v>
      </c>
    </row>
    <row r="976">
      <c r="B976" t="s">
        <v>37</v>
      </c>
      <c r="C976" s="16" t="n">
        <v>0.0840922443796886</v>
      </c>
      <c r="D976" s="16" t="n">
        <v>0.0798944324780669</v>
      </c>
      <c r="E976" s="16" t="n">
        <v>0.08860704336208</v>
      </c>
      <c r="F976" s="16"/>
      <c r="G976" s="16" t="n">
        <v>0.0879580704328223</v>
      </c>
      <c r="H976" s="16" t="n">
        <v>0.0935029451746303</v>
      </c>
      <c r="I976" s="16" t="n">
        <v>0.0738104613029424</v>
      </c>
      <c r="J976" s="16"/>
      <c r="K976" s="16" t="n">
        <v>0.0846914387889317</v>
      </c>
      <c r="L976" s="16" t="n">
        <v>0.0854914313692556</v>
      </c>
      <c r="M976" s="16" t="n">
        <v>0.0520973431485259</v>
      </c>
      <c r="N976" s="16" t="n">
        <v>0.123660385626959</v>
      </c>
    </row>
    <row r="977">
      <c r="B977" t="s">
        <v>288</v>
      </c>
      <c r="C977" s="16" t="n">
        <v>0.477361300060753</v>
      </c>
      <c r="D977" s="16" t="n">
        <v>0.435688625984943</v>
      </c>
      <c r="E977" s="16" t="n">
        <v>0.51529533000718</v>
      </c>
      <c r="F977" s="16"/>
      <c r="G977" s="16" t="n">
        <v>0.465902876787782</v>
      </c>
      <c r="H977" s="16" t="n">
        <v>0.486315833324005</v>
      </c>
      <c r="I977" s="16" t="n">
        <v>0.473556350239222</v>
      </c>
      <c r="J977" s="16"/>
      <c r="K977" s="16" t="n">
        <v>0.508460813943895</v>
      </c>
      <c r="L977" s="16" t="n">
        <v>0.457052020177704</v>
      </c>
      <c r="M977" s="16" t="n">
        <v>0.419536709828099</v>
      </c>
      <c r="N977" s="16" t="n">
        <v>0.379736592227508</v>
      </c>
    </row>
    <row r="978">
      <c r="B978" t="s">
        <v>40</v>
      </c>
      <c r="C978" s="16" t="n">
        <v>0.29883951398571</v>
      </c>
      <c r="D978" s="16" t="n">
        <v>0.319656285733767</v>
      </c>
      <c r="E978" s="16" t="n">
        <v>0.280594358584783</v>
      </c>
      <c r="F978" s="16"/>
      <c r="G978" s="16" t="n">
        <v>0.280404001798833</v>
      </c>
      <c r="H978" s="16" t="n">
        <v>0.27340969277285</v>
      </c>
      <c r="I978" s="16" t="n">
        <v>0.329778596155195</v>
      </c>
      <c r="J978" s="16"/>
      <c r="K978" s="16" t="n">
        <v>0.259123018662969</v>
      </c>
      <c r="L978" s="16" t="n">
        <v>0.330679081818163</v>
      </c>
      <c r="M978" s="16" t="n">
        <v>0.442396786085725</v>
      </c>
      <c r="N978" s="16" t="n">
        <v>0.355526509475856</v>
      </c>
    </row>
    <row r="979">
      <c r="B979" t="s">
        <v>74</v>
      </c>
      <c r="C979" s="16" t="n">
        <v>0.1243324694138</v>
      </c>
      <c r="D979" s="16" t="n">
        <v>0.146223726472439</v>
      </c>
      <c r="E979" s="16" t="n">
        <v>0.102890791433743</v>
      </c>
      <c r="F979" s="16"/>
      <c r="G979" s="16" t="n">
        <v>0.150418566153088</v>
      </c>
      <c r="H979" s="16" t="n">
        <v>0.130634286335185</v>
      </c>
      <c r="I979" s="16" t="n">
        <v>0.108166836013923</v>
      </c>
      <c r="J979" s="16"/>
      <c r="K979" s="16" t="n">
        <v>0.134191544069576</v>
      </c>
      <c r="L979" s="16" t="n">
        <v>0.110740810383673</v>
      </c>
      <c r="M979" s="16" t="n">
        <v>0.0724777407477118</v>
      </c>
      <c r="N979" s="16" t="n">
        <v>0.10820506691276</v>
      </c>
    </row>
    <row r="980">
      <c r="C980" s="16"/>
      <c r="D980" s="16"/>
      <c r="E980" s="16"/>
      <c r="F980" s="16"/>
      <c r="G980" s="16"/>
      <c r="H980" s="16"/>
      <c r="I980" s="16"/>
      <c r="J980" s="16"/>
      <c r="K980" s="16"/>
      <c r="L980" s="16"/>
      <c r="M980" s="16"/>
      <c r="N980" s="16"/>
    </row>
    <row r="981">
      <c r="B981" s="7" t="s">
        <v>307</v>
      </c>
      <c r="C981" s="16"/>
      <c r="D981" s="16"/>
      <c r="E981" s="16"/>
      <c r="F981" s="16"/>
      <c r="G981" s="16"/>
      <c r="H981" s="16"/>
      <c r="I981" s="16"/>
      <c r="J981" s="16"/>
      <c r="K981" s="16"/>
      <c r="L981" s="16"/>
      <c r="M981" s="16"/>
      <c r="N981" s="16"/>
    </row>
    <row r="982">
      <c r="B982" s="26" t="s">
        <v>44</v>
      </c>
      <c r="C982" s="16"/>
      <c r="D982" s="16"/>
      <c r="E982" s="16"/>
      <c r="F982" s="16"/>
      <c r="G982" s="16"/>
      <c r="H982" s="16"/>
      <c r="I982" s="16"/>
      <c r="J982" s="16"/>
      <c r="K982" s="16"/>
      <c r="L982" s="16"/>
      <c r="M982" s="16"/>
      <c r="N982" s="16"/>
    </row>
    <row r="983">
      <c r="B983" t="s">
        <v>36</v>
      </c>
      <c r="C983" s="16" t="n">
        <v>0.147005571257544</v>
      </c>
      <c r="D983" s="16" t="n">
        <v>0.155275002822188</v>
      </c>
      <c r="E983" s="16" t="n">
        <v>0.134808287627405</v>
      </c>
      <c r="F983" s="16"/>
      <c r="G983" s="16" t="n">
        <v>0.145544004203502</v>
      </c>
      <c r="H983" s="16" t="n">
        <v>0.165686145180546</v>
      </c>
      <c r="I983" s="16" t="n">
        <v>0.130203965649435</v>
      </c>
      <c r="J983" s="16"/>
      <c r="K983" s="16" t="n">
        <v>0.176189617193582</v>
      </c>
      <c r="L983" s="16" t="n">
        <v>0.0739336077427542</v>
      </c>
      <c r="M983" s="16" t="n">
        <v>0.0875346978066147</v>
      </c>
      <c r="N983" s="16" t="n">
        <v>0.14833867410299</v>
      </c>
    </row>
    <row r="984">
      <c r="B984" t="s">
        <v>37</v>
      </c>
      <c r="C984" s="16" t="n">
        <v>0.251422363628269</v>
      </c>
      <c r="D984" s="16" t="n">
        <v>0.228953211063645</v>
      </c>
      <c r="E984" s="16" t="n">
        <v>0.271752548645347</v>
      </c>
      <c r="F984" s="16"/>
      <c r="G984" s="16" t="n">
        <v>0.261351834066904</v>
      </c>
      <c r="H984" s="16" t="n">
        <v>0.274197643217999</v>
      </c>
      <c r="I984" s="16" t="n">
        <v>0.226312387084921</v>
      </c>
      <c r="J984" s="16"/>
      <c r="K984" s="16" t="n">
        <v>0.27525363401379</v>
      </c>
      <c r="L984" s="16" t="n">
        <v>0.228850472864903</v>
      </c>
      <c r="M984" s="16" t="n">
        <v>0.171131668595818</v>
      </c>
      <c r="N984" s="16" t="n">
        <v>0.216552868100694</v>
      </c>
    </row>
    <row r="985">
      <c r="B985" t="s">
        <v>288</v>
      </c>
      <c r="C985" s="16" t="n">
        <v>0.317034555316211</v>
      </c>
      <c r="D985" s="16" t="n">
        <v>0.319875997497412</v>
      </c>
      <c r="E985" s="16" t="n">
        <v>0.31912314429329</v>
      </c>
      <c r="F985" s="16"/>
      <c r="G985" s="16" t="n">
        <v>0.283616268886098</v>
      </c>
      <c r="H985" s="16" t="n">
        <v>0.301837667747183</v>
      </c>
      <c r="I985" s="16" t="n">
        <v>0.34437134410611</v>
      </c>
      <c r="J985" s="16"/>
      <c r="K985" s="16" t="n">
        <v>0.305615655533166</v>
      </c>
      <c r="L985" s="16" t="n">
        <v>0.346094941616385</v>
      </c>
      <c r="M985" s="16" t="n">
        <v>0.338048937395404</v>
      </c>
      <c r="N985" s="16" t="n">
        <v>0.328191840676894</v>
      </c>
    </row>
    <row r="986">
      <c r="B986" t="s">
        <v>40</v>
      </c>
      <c r="C986" s="16" t="n">
        <v>0.193866665595639</v>
      </c>
      <c r="D986" s="16" t="n">
        <v>0.203543801294166</v>
      </c>
      <c r="E986" s="16" t="n">
        <v>0.18386918165012</v>
      </c>
      <c r="F986" s="16"/>
      <c r="G986" s="16" t="n">
        <v>0.196774151101384</v>
      </c>
      <c r="H986" s="16" t="n">
        <v>0.172468312025706</v>
      </c>
      <c r="I986" s="16" t="n">
        <v>0.212625590446069</v>
      </c>
      <c r="J986" s="16"/>
      <c r="K986" s="16" t="n">
        <v>0.137455496515989</v>
      </c>
      <c r="L986" s="16" t="n">
        <v>0.290301919151026</v>
      </c>
      <c r="M986" s="16" t="n">
        <v>0.327844471972578</v>
      </c>
      <c r="N986" s="16" t="n">
        <v>0.240989872399443</v>
      </c>
    </row>
    <row r="987">
      <c r="B987" t="s">
        <v>74</v>
      </c>
      <c r="C987" s="16" t="n">
        <v>0.0906708442023368</v>
      </c>
      <c r="D987" s="16" t="n">
        <v>0.0923519873225895</v>
      </c>
      <c r="E987" s="16" t="n">
        <v>0.0904468377838376</v>
      </c>
      <c r="F987" s="16"/>
      <c r="G987" s="16" t="n">
        <v>0.112713741742112</v>
      </c>
      <c r="H987" s="16" t="n">
        <v>0.0858102318285659</v>
      </c>
      <c r="I987" s="16" t="n">
        <v>0.0864867127134654</v>
      </c>
      <c r="J987" s="16"/>
      <c r="K987" s="16" t="n">
        <v>0.105485596743473</v>
      </c>
      <c r="L987" s="16" t="n">
        <v>0.0608190586249314</v>
      </c>
      <c r="M987" s="16" t="n">
        <v>0.0754402242295847</v>
      </c>
      <c r="N987" s="16" t="n">
        <v>0.0659267447199798</v>
      </c>
    </row>
    <row r="988">
      <c r="C988" s="16"/>
      <c r="D988" s="16"/>
      <c r="E988" s="16"/>
      <c r="F988" s="16"/>
      <c r="G988" s="16"/>
      <c r="H988" s="16"/>
      <c r="I988" s="16"/>
      <c r="J988" s="16"/>
      <c r="K988" s="16"/>
      <c r="L988" s="16"/>
      <c r="M988" s="16"/>
      <c r="N988" s="16"/>
    </row>
    <row r="989">
      <c r="B989" s="7" t="s">
        <v>308</v>
      </c>
      <c r="C989" s="16"/>
      <c r="D989" s="16"/>
      <c r="E989" s="16"/>
      <c r="F989" s="16"/>
      <c r="G989" s="16"/>
      <c r="H989" s="16"/>
      <c r="I989" s="16"/>
      <c r="J989" s="16"/>
      <c r="K989" s="16"/>
      <c r="L989" s="16"/>
      <c r="M989" s="16"/>
      <c r="N989" s="16"/>
    </row>
    <row r="990">
      <c r="B990" s="26" t="s">
        <v>44</v>
      </c>
      <c r="C990" s="16"/>
      <c r="D990" s="16"/>
      <c r="E990" s="16"/>
      <c r="F990" s="16"/>
      <c r="G990" s="16"/>
      <c r="H990" s="16"/>
      <c r="I990" s="16"/>
      <c r="J990" s="16"/>
      <c r="K990" s="16"/>
      <c r="L990" s="16"/>
      <c r="M990" s="16"/>
      <c r="N990" s="16"/>
    </row>
    <row r="991">
      <c r="B991" t="s">
        <v>36</v>
      </c>
      <c r="C991" s="16" t="n">
        <v>0.0310996442809575</v>
      </c>
      <c r="D991" s="16" t="n">
        <v>0.0380425086948599</v>
      </c>
      <c r="E991" s="16" t="n">
        <v>0.0221362642536577</v>
      </c>
      <c r="F991" s="16"/>
      <c r="G991" s="16" t="n">
        <v>0.0339658210643325</v>
      </c>
      <c r="H991" s="16" t="n">
        <v>0.0328013332290667</v>
      </c>
      <c r="I991" s="16" t="n">
        <v>0.0283845104965314</v>
      </c>
      <c r="J991" s="16"/>
      <c r="K991" s="16" t="n">
        <v>0.0284245683580845</v>
      </c>
      <c r="L991" s="16" t="n">
        <v>0.0338837495424107</v>
      </c>
      <c r="M991" s="16" t="n">
        <v>0.0244692706805247</v>
      </c>
      <c r="N991" s="16" t="n">
        <v>0.0515255752061309</v>
      </c>
    </row>
    <row r="992">
      <c r="B992" t="s">
        <v>37</v>
      </c>
      <c r="C992" s="16" t="n">
        <v>0.111200833056561</v>
      </c>
      <c r="D992" s="16" t="n">
        <v>0.112285459130958</v>
      </c>
      <c r="E992" s="16" t="n">
        <v>0.112989971379427</v>
      </c>
      <c r="F992" s="16"/>
      <c r="G992" s="16" t="n">
        <v>0.112802473832453</v>
      </c>
      <c r="H992" s="16" t="n">
        <v>0.116826667115864</v>
      </c>
      <c r="I992" s="16" t="n">
        <v>0.105334438464926</v>
      </c>
      <c r="J992" s="16"/>
      <c r="K992" s="16" t="n">
        <v>0.113402872972832</v>
      </c>
      <c r="L992" s="16" t="n">
        <v>0.0944574055400409</v>
      </c>
      <c r="M992" s="16" t="n">
        <v>0.117381894170788</v>
      </c>
      <c r="N992" s="16" t="n">
        <v>0.118568216752727</v>
      </c>
    </row>
    <row r="993">
      <c r="B993" t="s">
        <v>288</v>
      </c>
      <c r="C993" s="16" t="n">
        <v>0.443823831318686</v>
      </c>
      <c r="D993" s="16" t="n">
        <v>0.413713276226478</v>
      </c>
      <c r="E993" s="16" t="n">
        <v>0.469937819689564</v>
      </c>
      <c r="F993" s="16"/>
      <c r="G993" s="16" t="n">
        <v>0.460454548960566</v>
      </c>
      <c r="H993" s="16" t="n">
        <v>0.444251875340786</v>
      </c>
      <c r="I993" s="16" t="n">
        <v>0.43685716023033</v>
      </c>
      <c r="J993" s="16"/>
      <c r="K993" s="16" t="n">
        <v>0.472178028672632</v>
      </c>
      <c r="L993" s="16" t="n">
        <v>0.411412404279891</v>
      </c>
      <c r="M993" s="16" t="n">
        <v>0.364350655482201</v>
      </c>
      <c r="N993" s="16" t="n">
        <v>0.408550327309118</v>
      </c>
    </row>
    <row r="994">
      <c r="B994" t="s">
        <v>40</v>
      </c>
      <c r="C994" s="16" t="n">
        <v>0.300960879063721</v>
      </c>
      <c r="D994" s="16" t="n">
        <v>0.319634930628888</v>
      </c>
      <c r="E994" s="16" t="n">
        <v>0.286224886231016</v>
      </c>
      <c r="F994" s="16"/>
      <c r="G994" s="16" t="n">
        <v>0.277886965140382</v>
      </c>
      <c r="H994" s="16" t="n">
        <v>0.281511242709366</v>
      </c>
      <c r="I994" s="16" t="n">
        <v>0.328168469829188</v>
      </c>
      <c r="J994" s="16"/>
      <c r="K994" s="16" t="n">
        <v>0.268482432949098</v>
      </c>
      <c r="L994" s="16" t="n">
        <v>0.364662524885232</v>
      </c>
      <c r="M994" s="16" t="n">
        <v>0.396102999126354</v>
      </c>
      <c r="N994" s="16" t="n">
        <v>0.289679026804888</v>
      </c>
    </row>
    <row r="995">
      <c r="B995" t="s">
        <v>74</v>
      </c>
      <c r="C995" s="16" t="n">
        <v>0.112914812280075</v>
      </c>
      <c r="D995" s="16" t="n">
        <v>0.116323825318817</v>
      </c>
      <c r="E995" s="16" t="n">
        <v>0.108711058446336</v>
      </c>
      <c r="F995" s="16"/>
      <c r="G995" s="16" t="n">
        <v>0.114890191002267</v>
      </c>
      <c r="H995" s="16" t="n">
        <v>0.124608881604918</v>
      </c>
      <c r="I995" s="16" t="n">
        <v>0.101255420979024</v>
      </c>
      <c r="J995" s="16"/>
      <c r="K995" s="16" t="n">
        <v>0.117512097047354</v>
      </c>
      <c r="L995" s="16" t="n">
        <v>0.0955839157524251</v>
      </c>
      <c r="M995" s="16" t="n">
        <v>0.0976951805401317</v>
      </c>
      <c r="N995" s="16" t="n">
        <v>0.131676853927136</v>
      </c>
    </row>
    <row r="996">
      <c r="C996" s="16"/>
      <c r="D996" s="16"/>
      <c r="E996" s="16"/>
      <c r="F996" s="16"/>
      <c r="G996" s="16"/>
      <c r="H996" s="16"/>
      <c r="I996" s="16"/>
      <c r="J996" s="16"/>
      <c r="K996" s="16"/>
      <c r="L996" s="16"/>
      <c r="M996" s="16"/>
      <c r="N996" s="16"/>
    </row>
    <row r="997">
      <c r="B997" s="7" t="s">
        <v>309</v>
      </c>
      <c r="C997" s="16"/>
      <c r="D997" s="16"/>
      <c r="E997" s="16"/>
      <c r="F997" s="16"/>
      <c r="G997" s="16"/>
      <c r="H997" s="16"/>
      <c r="I997" s="16"/>
      <c r="J997" s="16"/>
      <c r="K997" s="16"/>
      <c r="L997" s="16"/>
      <c r="M997" s="16"/>
      <c r="N997" s="16"/>
    </row>
    <row r="998">
      <c r="B998" s="26" t="s">
        <v>44</v>
      </c>
      <c r="C998" s="16"/>
      <c r="D998" s="16"/>
      <c r="E998" s="16"/>
      <c r="F998" s="16"/>
      <c r="G998" s="16"/>
      <c r="H998" s="16"/>
      <c r="I998" s="16"/>
      <c r="J998" s="16"/>
      <c r="K998" s="16"/>
      <c r="L998" s="16"/>
      <c r="M998" s="16"/>
      <c r="N998" s="16"/>
    </row>
    <row r="999">
      <c r="B999" t="s">
        <v>36</v>
      </c>
      <c r="C999" s="16" t="n">
        <v>0.0197483280948837</v>
      </c>
      <c r="D999" s="16" t="n">
        <v>0.019742270124516</v>
      </c>
      <c r="E999" s="16" t="n">
        <v>0.0202645353145498</v>
      </c>
      <c r="F999" s="16"/>
      <c r="G999" s="16" t="n">
        <v>0.0398616819803765</v>
      </c>
      <c r="H999" s="16" t="n">
        <v>0.0189531775980386</v>
      </c>
      <c r="I999" s="16" t="n">
        <v>0.0125441171985229</v>
      </c>
      <c r="J999" s="16"/>
      <c r="K999" s="16" t="n">
        <v>0.0190055246945894</v>
      </c>
      <c r="L999" s="16" t="n">
        <v>0.0139005671931887</v>
      </c>
      <c r="M999" s="16" t="n">
        <v>0.0107511306127683</v>
      </c>
      <c r="N999" s="16" t="n">
        <v>0.0526035682824056</v>
      </c>
    </row>
    <row r="1000">
      <c r="B1000" t="s">
        <v>37</v>
      </c>
      <c r="C1000" s="16" t="n">
        <v>0.100909588007412</v>
      </c>
      <c r="D1000" s="16" t="n">
        <v>0.104526271166874</v>
      </c>
      <c r="E1000" s="16" t="n">
        <v>0.0969675103150379</v>
      </c>
      <c r="F1000" s="16"/>
      <c r="G1000" s="16" t="n">
        <v>0.101656996260213</v>
      </c>
      <c r="H1000" s="16" t="n">
        <v>0.10745365623699</v>
      </c>
      <c r="I1000" s="16" t="n">
        <v>0.0945263310529179</v>
      </c>
      <c r="J1000" s="16"/>
      <c r="K1000" s="16" t="n">
        <v>0.0983339966472654</v>
      </c>
      <c r="L1000" s="16" t="n">
        <v>0.103907535841225</v>
      </c>
      <c r="M1000" s="16" t="n">
        <v>0.0555851355513201</v>
      </c>
      <c r="N1000" s="16" t="n">
        <v>0.169866153901134</v>
      </c>
    </row>
    <row r="1001">
      <c r="B1001" t="s">
        <v>288</v>
      </c>
      <c r="C1001" s="16" t="n">
        <v>0.415712672142283</v>
      </c>
      <c r="D1001" s="16" t="n">
        <v>0.402695487750448</v>
      </c>
      <c r="E1001" s="16" t="n">
        <v>0.429236469269322</v>
      </c>
      <c r="F1001" s="16"/>
      <c r="G1001" s="16" t="n">
        <v>0.397620815373923</v>
      </c>
      <c r="H1001" s="16" t="n">
        <v>0.443182391984341</v>
      </c>
      <c r="I1001" s="16" t="n">
        <v>0.397302655470507</v>
      </c>
      <c r="J1001" s="16"/>
      <c r="K1001" s="16" t="n">
        <v>0.433279635275172</v>
      </c>
      <c r="L1001" s="16" t="n">
        <v>0.411497884320277</v>
      </c>
      <c r="M1001" s="16" t="n">
        <v>0.412274860559151</v>
      </c>
      <c r="N1001" s="16" t="n">
        <v>0.316914851298142</v>
      </c>
    </row>
    <row r="1002">
      <c r="B1002" t="s">
        <v>40</v>
      </c>
      <c r="C1002" s="16" t="n">
        <v>0.347375101504467</v>
      </c>
      <c r="D1002" s="16" t="n">
        <v>0.354850750068709</v>
      </c>
      <c r="E1002" s="16" t="n">
        <v>0.338902969739715</v>
      </c>
      <c r="F1002" s="16"/>
      <c r="G1002" s="16" t="n">
        <v>0.314293376386263</v>
      </c>
      <c r="H1002" s="16" t="n">
        <v>0.322607932350672</v>
      </c>
      <c r="I1002" s="16" t="n">
        <v>0.383482362796499</v>
      </c>
      <c r="J1002" s="16"/>
      <c r="K1002" s="16" t="n">
        <v>0.321452594906179</v>
      </c>
      <c r="L1002" s="16" t="n">
        <v>0.385038785027162</v>
      </c>
      <c r="M1002" s="16" t="n">
        <v>0.428139765862837</v>
      </c>
      <c r="N1002" s="16" t="n">
        <v>0.374545036564606</v>
      </c>
    </row>
    <row r="1003">
      <c r="B1003" t="s">
        <v>74</v>
      </c>
      <c r="C1003" s="16" t="n">
        <v>0.116254310250954</v>
      </c>
      <c r="D1003" s="16" t="n">
        <v>0.118185220889453</v>
      </c>
      <c r="E1003" s="16" t="n">
        <v>0.114628515361375</v>
      </c>
      <c r="F1003" s="16"/>
      <c r="G1003" s="16" t="n">
        <v>0.146567129999225</v>
      </c>
      <c r="H1003" s="16" t="n">
        <v>0.107802841829958</v>
      </c>
      <c r="I1003" s="16" t="n">
        <v>0.112144533481553</v>
      </c>
      <c r="J1003" s="16"/>
      <c r="K1003" s="16" t="n">
        <v>0.127928248476794</v>
      </c>
      <c r="L1003" s="16" t="n">
        <v>0.0856552276181472</v>
      </c>
      <c r="M1003" s="16" t="n">
        <v>0.0932491074139236</v>
      </c>
      <c r="N1003" s="16" t="n">
        <v>0.0860703899537114</v>
      </c>
    </row>
    <row r="1004">
      <c r="C1004" s="16"/>
      <c r="D1004" s="16"/>
      <c r="E1004" s="16"/>
      <c r="F1004" s="16"/>
      <c r="G1004" s="16"/>
      <c r="H1004" s="16"/>
      <c r="I1004" s="16"/>
      <c r="J1004" s="16"/>
      <c r="K1004" s="16"/>
      <c r="L1004" s="16"/>
      <c r="M1004" s="16"/>
      <c r="N1004" s="16"/>
    </row>
    <row r="1005">
      <c r="B1005" s="7" t="s">
        <v>310</v>
      </c>
      <c r="C1005" s="16"/>
      <c r="D1005" s="16"/>
      <c r="E1005" s="16"/>
      <c r="F1005" s="16"/>
      <c r="G1005" s="16"/>
      <c r="H1005" s="16"/>
      <c r="I1005" s="16"/>
      <c r="J1005" s="16"/>
      <c r="K1005" s="16"/>
      <c r="L1005" s="16"/>
      <c r="M1005" s="16"/>
      <c r="N1005" s="16"/>
    </row>
    <row r="1006">
      <c r="B1006" s="26" t="s">
        <v>44</v>
      </c>
      <c r="C1006" s="16"/>
      <c r="D1006" s="16"/>
      <c r="E1006" s="16"/>
      <c r="F1006" s="16"/>
      <c r="G1006" s="16"/>
      <c r="H1006" s="16"/>
      <c r="I1006" s="16"/>
      <c r="J1006" s="16"/>
      <c r="K1006" s="16"/>
      <c r="L1006" s="16"/>
      <c r="M1006" s="16"/>
      <c r="N1006" s="16"/>
    </row>
    <row r="1007">
      <c r="B1007" t="s">
        <v>36</v>
      </c>
      <c r="C1007" s="16" t="n">
        <v>0.0271812522548849</v>
      </c>
      <c r="D1007" s="16" t="n">
        <v>0.0317063430624345</v>
      </c>
      <c r="E1007" s="16" t="n">
        <v>0.0224926830683604</v>
      </c>
      <c r="F1007" s="16"/>
      <c r="G1007" s="16" t="n">
        <v>0.0470368320276602</v>
      </c>
      <c r="H1007" s="16" t="n">
        <v>0.0284568849252244</v>
      </c>
      <c r="I1007" s="16" t="n">
        <v>0.0181523657781139</v>
      </c>
      <c r="J1007" s="16"/>
      <c r="K1007" s="16" t="n">
        <v>0.0252900595581803</v>
      </c>
      <c r="L1007" s="16" t="n">
        <v>0.0346849524674873</v>
      </c>
      <c r="M1007" s="16" t="n">
        <v>0.00987104147359822</v>
      </c>
      <c r="N1007" s="16" t="n">
        <v>0.0456972859102899</v>
      </c>
    </row>
    <row r="1008">
      <c r="B1008" t="s">
        <v>37</v>
      </c>
      <c r="C1008" s="16" t="n">
        <v>0.103508692787091</v>
      </c>
      <c r="D1008" s="16" t="n">
        <v>0.104775019987959</v>
      </c>
      <c r="E1008" s="16" t="n">
        <v>0.101982478874257</v>
      </c>
      <c r="F1008" s="16"/>
      <c r="G1008" s="16" t="n">
        <v>0.112777597612285</v>
      </c>
      <c r="H1008" s="16" t="n">
        <v>0.111653615159632</v>
      </c>
      <c r="I1008" s="16" t="n">
        <v>0.0922704900884544</v>
      </c>
      <c r="J1008" s="16"/>
      <c r="K1008" s="16" t="n">
        <v>0.101498116381681</v>
      </c>
      <c r="L1008" s="16" t="n">
        <v>0.0905489061047423</v>
      </c>
      <c r="M1008" s="16" t="n">
        <v>0.122208951071</v>
      </c>
      <c r="N1008" s="16" t="n">
        <v>0.121885465828344</v>
      </c>
    </row>
    <row r="1009">
      <c r="B1009" t="s">
        <v>288</v>
      </c>
      <c r="C1009" s="16" t="n">
        <v>0.447550310211741</v>
      </c>
      <c r="D1009" s="16" t="n">
        <v>0.443024209152127</v>
      </c>
      <c r="E1009" s="16" t="n">
        <v>0.452537117488691</v>
      </c>
      <c r="F1009" s="16"/>
      <c r="G1009" s="16" t="n">
        <v>0.41387929811161</v>
      </c>
      <c r="H1009" s="16" t="n">
        <v>0.469259046157706</v>
      </c>
      <c r="I1009" s="16" t="n">
        <v>0.440652967774883</v>
      </c>
      <c r="J1009" s="16"/>
      <c r="K1009" s="16" t="n">
        <v>0.475880848066329</v>
      </c>
      <c r="L1009" s="16" t="n">
        <v>0.429761489326845</v>
      </c>
      <c r="M1009" s="16" t="n">
        <v>0.386273431873896</v>
      </c>
      <c r="N1009" s="16" t="n">
        <v>0.349991791044778</v>
      </c>
    </row>
    <row r="1010">
      <c r="B1010" t="s">
        <v>40</v>
      </c>
      <c r="C1010" s="16" t="n">
        <v>0.331750933626865</v>
      </c>
      <c r="D1010" s="16" t="n">
        <v>0.325643190260835</v>
      </c>
      <c r="E1010" s="16" t="n">
        <v>0.339070490790298</v>
      </c>
      <c r="F1010" s="16"/>
      <c r="G1010" s="16" t="n">
        <v>0.332828330882771</v>
      </c>
      <c r="H1010" s="16" t="n">
        <v>0.293160573446023</v>
      </c>
      <c r="I1010" s="16" t="n">
        <v>0.367226693267697</v>
      </c>
      <c r="J1010" s="16"/>
      <c r="K1010" s="16" t="n">
        <v>0.311577860207088</v>
      </c>
      <c r="L1010" s="16" t="n">
        <v>0.369056554417143</v>
      </c>
      <c r="M1010" s="16" t="n">
        <v>0.389901432868934</v>
      </c>
      <c r="N1010" s="16" t="n">
        <v>0.336519571337749</v>
      </c>
    </row>
    <row r="1011">
      <c r="B1011" t="s">
        <v>74</v>
      </c>
      <c r="C1011" s="16" t="n">
        <v>0.0900088111194179</v>
      </c>
      <c r="D1011" s="16" t="n">
        <v>0.0948512375366441</v>
      </c>
      <c r="E1011" s="16" t="n">
        <v>0.0839172297783936</v>
      </c>
      <c r="F1011" s="16"/>
      <c r="G1011" s="16" t="n">
        <v>0.0934779413656738</v>
      </c>
      <c r="H1011" s="16" t="n">
        <v>0.0974698803114135</v>
      </c>
      <c r="I1011" s="16" t="n">
        <v>0.0816974830908515</v>
      </c>
      <c r="J1011" s="16"/>
      <c r="K1011" s="16" t="n">
        <v>0.0857531157867215</v>
      </c>
      <c r="L1011" s="16" t="n">
        <v>0.0759480976837823</v>
      </c>
      <c r="M1011" s="16" t="n">
        <v>0.0917451427125713</v>
      </c>
      <c r="N1011" s="16" t="n">
        <v>0.145905885878839</v>
      </c>
    </row>
    <row r="1012">
      <c r="C1012" s="16"/>
      <c r="D1012" s="16"/>
      <c r="E1012" s="16"/>
      <c r="F1012" s="16"/>
      <c r="G1012" s="16"/>
      <c r="H1012" s="16"/>
      <c r="I1012" s="16"/>
      <c r="J1012" s="16"/>
      <c r="K1012" s="16"/>
      <c r="L1012" s="16"/>
      <c r="M1012" s="16"/>
      <c r="N1012" s="16"/>
    </row>
    <row r="1013">
      <c r="B1013" s="7" t="s">
        <v>311</v>
      </c>
      <c r="C1013" s="16"/>
      <c r="D1013" s="16"/>
      <c r="E1013" s="16"/>
      <c r="F1013" s="16"/>
      <c r="G1013" s="16"/>
      <c r="H1013" s="16"/>
      <c r="I1013" s="16"/>
      <c r="J1013" s="16"/>
      <c r="K1013" s="16"/>
      <c r="L1013" s="16"/>
      <c r="M1013" s="16"/>
      <c r="N1013" s="16"/>
    </row>
    <row r="1014">
      <c r="B1014" s="26" t="s">
        <v>44</v>
      </c>
      <c r="C1014" s="16"/>
      <c r="D1014" s="16"/>
      <c r="E1014" s="16"/>
      <c r="F1014" s="16"/>
      <c r="G1014" s="16"/>
      <c r="H1014" s="16"/>
      <c r="I1014" s="16"/>
      <c r="J1014" s="16"/>
      <c r="K1014" s="16"/>
      <c r="L1014" s="16"/>
      <c r="M1014" s="16"/>
      <c r="N1014" s="16"/>
    </row>
    <row r="1015">
      <c r="B1015" t="s">
        <v>36</v>
      </c>
      <c r="C1015" s="16" t="n">
        <v>0.00941904926816619</v>
      </c>
      <c r="D1015" s="16" t="n">
        <v>0.0113699511207531</v>
      </c>
      <c r="E1015" s="16" t="n">
        <v>0.00771350108641776</v>
      </c>
      <c r="F1015" s="16"/>
      <c r="G1015" s="16" t="n">
        <v>0.0159246394002331</v>
      </c>
      <c r="H1015" s="16" t="n">
        <v>0.00821390985394993</v>
      </c>
      <c r="I1015" s="16" t="n">
        <v>0.00797076915675517</v>
      </c>
      <c r="J1015" s="16"/>
      <c r="K1015" s="16" t="n">
        <v>0.00790666144116644</v>
      </c>
      <c r="L1015" s="16" t="n">
        <v>0.00570664211396227</v>
      </c>
      <c r="M1015" s="16" t="n">
        <v>0.00623359415471523</v>
      </c>
      <c r="N1015" s="16" t="n">
        <v>0.0286291798238383</v>
      </c>
    </row>
    <row r="1016">
      <c r="B1016" t="s">
        <v>37</v>
      </c>
      <c r="C1016" s="16" t="n">
        <v>0.0505351870659412</v>
      </c>
      <c r="D1016" s="16" t="n">
        <v>0.0546371631129614</v>
      </c>
      <c r="E1016" s="16" t="n">
        <v>0.047742953012102</v>
      </c>
      <c r="F1016" s="16"/>
      <c r="G1016" s="16" t="n">
        <v>0.0505466026899033</v>
      </c>
      <c r="H1016" s="16" t="n">
        <v>0.0565558681797962</v>
      </c>
      <c r="I1016" s="16" t="n">
        <v>0.044929533335688</v>
      </c>
      <c r="J1016" s="16"/>
      <c r="K1016" s="16" t="n">
        <v>0.0540338902607117</v>
      </c>
      <c r="L1016" s="16" t="n">
        <v>0.0412517947759741</v>
      </c>
      <c r="M1016" s="16" t="n">
        <v>0.0338540725800546</v>
      </c>
      <c r="N1016" s="16" t="n">
        <v>0.0447696981323143</v>
      </c>
    </row>
    <row r="1017">
      <c r="B1017" t="s">
        <v>288</v>
      </c>
      <c r="C1017" s="16" t="n">
        <v>0.341955545403844</v>
      </c>
      <c r="D1017" s="16" t="n">
        <v>0.322677314004203</v>
      </c>
      <c r="E1017" s="16" t="n">
        <v>0.360622272636678</v>
      </c>
      <c r="F1017" s="16"/>
      <c r="G1017" s="16" t="n">
        <v>0.288281471932724</v>
      </c>
      <c r="H1017" s="16" t="n">
        <v>0.336720581715735</v>
      </c>
      <c r="I1017" s="16" t="n">
        <v>0.368024790636746</v>
      </c>
      <c r="J1017" s="16"/>
      <c r="K1017" s="16" t="n">
        <v>0.351522082727652</v>
      </c>
      <c r="L1017" s="16" t="n">
        <v>0.345415949424162</v>
      </c>
      <c r="M1017" s="16" t="n">
        <v>0.294378030465529</v>
      </c>
      <c r="N1017" s="16" t="n">
        <v>0.32794289482073</v>
      </c>
    </row>
    <row r="1018">
      <c r="B1018" t="s">
        <v>40</v>
      </c>
      <c r="C1018" s="16" t="n">
        <v>0.533535637550212</v>
      </c>
      <c r="D1018" s="16" t="n">
        <v>0.550117101815341</v>
      </c>
      <c r="E1018" s="16" t="n">
        <v>0.516020842749941</v>
      </c>
      <c r="F1018" s="16"/>
      <c r="G1018" s="16" t="n">
        <v>0.597289673285998</v>
      </c>
      <c r="H1018" s="16" t="n">
        <v>0.51707674441639</v>
      </c>
      <c r="I1018" s="16" t="n">
        <v>0.523667393631685</v>
      </c>
      <c r="J1018" s="16"/>
      <c r="K1018" s="16" t="n">
        <v>0.516137568044672</v>
      </c>
      <c r="L1018" s="16" t="n">
        <v>0.554192973001681</v>
      </c>
      <c r="M1018" s="16" t="n">
        <v>0.622128187960065</v>
      </c>
      <c r="N1018" s="16" t="n">
        <v>0.525280999751964</v>
      </c>
    </row>
    <row r="1019">
      <c r="B1019" t="s">
        <v>74</v>
      </c>
      <c r="C1019" s="16" t="n">
        <v>0.0645545807118367</v>
      </c>
      <c r="D1019" s="16" t="n">
        <v>0.0611984699467407</v>
      </c>
      <c r="E1019" s="16" t="n">
        <v>0.0679004305148615</v>
      </c>
      <c r="F1019" s="16"/>
      <c r="G1019" s="16" t="n">
        <v>0.0479576126911418</v>
      </c>
      <c r="H1019" s="16" t="n">
        <v>0.0814328958341281</v>
      </c>
      <c r="I1019" s="16" t="n">
        <v>0.0554075132391265</v>
      </c>
      <c r="J1019" s="16"/>
      <c r="K1019" s="16" t="n">
        <v>0.0703997975257978</v>
      </c>
      <c r="L1019" s="16" t="n">
        <v>0.0534326406842204</v>
      </c>
      <c r="M1019" s="16" t="n">
        <v>0.0434061148396364</v>
      </c>
      <c r="N1019" s="16" t="n">
        <v>0.0733772274711532</v>
      </c>
    </row>
    <row r="1020">
      <c r="C1020" s="16"/>
      <c r="D1020" s="16"/>
      <c r="E1020" s="16"/>
      <c r="F1020" s="16"/>
      <c r="G1020" s="16"/>
      <c r="H1020" s="16"/>
      <c r="I1020" s="16"/>
      <c r="J1020" s="16"/>
      <c r="K1020" s="16"/>
      <c r="L1020" s="16"/>
      <c r="M1020" s="16"/>
      <c r="N1020" s="16"/>
    </row>
    <row r="1021">
      <c r="B1021" s="7" t="s">
        <v>312</v>
      </c>
      <c r="C1021" s="16"/>
      <c r="D1021" s="16"/>
      <c r="E1021" s="16"/>
      <c r="F1021" s="16"/>
      <c r="G1021" s="16"/>
      <c r="H1021" s="16"/>
      <c r="I1021" s="16"/>
      <c r="J1021" s="16"/>
      <c r="K1021" s="16"/>
      <c r="L1021" s="16"/>
      <c r="M1021" s="16"/>
      <c r="N1021" s="16"/>
    </row>
    <row r="1022">
      <c r="B1022" s="26" t="s">
        <v>44</v>
      </c>
      <c r="C1022" s="16"/>
      <c r="D1022" s="16"/>
      <c r="E1022" s="16"/>
      <c r="F1022" s="16"/>
      <c r="G1022" s="16"/>
      <c r="H1022" s="16"/>
      <c r="I1022" s="16"/>
      <c r="J1022" s="16"/>
      <c r="K1022" s="16"/>
      <c r="L1022" s="16"/>
      <c r="M1022" s="16"/>
      <c r="N1022" s="16"/>
    </row>
    <row r="1023">
      <c r="B1023" t="s">
        <v>36</v>
      </c>
      <c r="C1023" s="16" t="n">
        <v>0.0373779736374637</v>
      </c>
      <c r="D1023" s="16" t="n">
        <v>0.0454639745753663</v>
      </c>
      <c r="E1023" s="16" t="n">
        <v>0.0302659776706445</v>
      </c>
      <c r="F1023" s="16"/>
      <c r="G1023" s="16" t="n">
        <v>0.0365949591239362</v>
      </c>
      <c r="H1023" s="16" t="n">
        <v>0.0523739379348143</v>
      </c>
      <c r="I1023" s="16" t="n">
        <v>0.023736224318489</v>
      </c>
      <c r="J1023" s="16"/>
      <c r="K1023" s="16" t="n">
        <v>0.0302144026460219</v>
      </c>
      <c r="L1023" s="16" t="n">
        <v>0.0341409785801027</v>
      </c>
      <c r="M1023" s="16" t="n">
        <v>0.0373713809959806</v>
      </c>
      <c r="N1023" s="16" t="n">
        <v>0.106168320472248</v>
      </c>
    </row>
    <row r="1024">
      <c r="B1024" t="s">
        <v>37</v>
      </c>
      <c r="C1024" s="16" t="n">
        <v>0.171005539541309</v>
      </c>
      <c r="D1024" s="16" t="n">
        <v>0.16814961363993</v>
      </c>
      <c r="E1024" s="16" t="n">
        <v>0.175520591373884</v>
      </c>
      <c r="F1024" s="16"/>
      <c r="G1024" s="16" t="n">
        <v>0.16434452052427</v>
      </c>
      <c r="H1024" s="16" t="n">
        <v>0.168691097547755</v>
      </c>
      <c r="I1024" s="16" t="n">
        <v>0.175789535904007</v>
      </c>
      <c r="J1024" s="16"/>
      <c r="K1024" s="16" t="n">
        <v>0.16981496898414</v>
      </c>
      <c r="L1024" s="16" t="n">
        <v>0.160457082876817</v>
      </c>
      <c r="M1024" s="16" t="n">
        <v>0.202208714716263</v>
      </c>
      <c r="N1024" s="16" t="n">
        <v>0.17448303679833</v>
      </c>
    </row>
    <row r="1025">
      <c r="B1025" t="s">
        <v>288</v>
      </c>
      <c r="C1025" s="16" t="n">
        <v>0.339435892528721</v>
      </c>
      <c r="D1025" s="16" t="n">
        <v>0.328809321244353</v>
      </c>
      <c r="E1025" s="16" t="n">
        <v>0.349331724751272</v>
      </c>
      <c r="F1025" s="16"/>
      <c r="G1025" s="16" t="n">
        <v>0.307199917051954</v>
      </c>
      <c r="H1025" s="16" t="n">
        <v>0.341414323284681</v>
      </c>
      <c r="I1025" s="16" t="n">
        <v>0.350327217508521</v>
      </c>
      <c r="J1025" s="16"/>
      <c r="K1025" s="16" t="n">
        <v>0.345871058251793</v>
      </c>
      <c r="L1025" s="16" t="n">
        <v>0.359019813058859</v>
      </c>
      <c r="M1025" s="16" t="n">
        <v>0.307501122212522</v>
      </c>
      <c r="N1025" s="16" t="n">
        <v>0.29689058311541</v>
      </c>
    </row>
    <row r="1026">
      <c r="B1026" t="s">
        <v>40</v>
      </c>
      <c r="C1026" s="16" t="n">
        <v>0.146920465082373</v>
      </c>
      <c r="D1026" s="16" t="n">
        <v>0.167901818631119</v>
      </c>
      <c r="E1026" s="16" t="n">
        <v>0.125907234512212</v>
      </c>
      <c r="F1026" s="16"/>
      <c r="G1026" s="16" t="n">
        <v>0.120768163348191</v>
      </c>
      <c r="H1026" s="16" t="n">
        <v>0.131093768916253</v>
      </c>
      <c r="I1026" s="16" t="n">
        <v>0.171973408634275</v>
      </c>
      <c r="J1026" s="16"/>
      <c r="K1026" s="16" t="n">
        <v>0.125183477745704</v>
      </c>
      <c r="L1026" s="16" t="n">
        <v>0.178994333290906</v>
      </c>
      <c r="M1026" s="16" t="n">
        <v>0.206519784996379</v>
      </c>
      <c r="N1026" s="16" t="n">
        <v>0.184543321991729</v>
      </c>
    </row>
    <row r="1027">
      <c r="B1027" t="s">
        <v>74</v>
      </c>
      <c r="C1027" s="16" t="n">
        <v>0.305260129210134</v>
      </c>
      <c r="D1027" s="16" t="n">
        <v>0.289675271909232</v>
      </c>
      <c r="E1027" s="16" t="n">
        <v>0.318974471691987</v>
      </c>
      <c r="F1027" s="16"/>
      <c r="G1027" s="16" t="n">
        <v>0.371092439951649</v>
      </c>
      <c r="H1027" s="16" t="n">
        <v>0.306426872316496</v>
      </c>
      <c r="I1027" s="16" t="n">
        <v>0.278173613634709</v>
      </c>
      <c r="J1027" s="16"/>
      <c r="K1027" s="16" t="n">
        <v>0.328916092372342</v>
      </c>
      <c r="L1027" s="16" t="n">
        <v>0.267387792193316</v>
      </c>
      <c r="M1027" s="16" t="n">
        <v>0.246398997078856</v>
      </c>
      <c r="N1027" s="16" t="n">
        <v>0.237914737622284</v>
      </c>
    </row>
    <row r="1028">
      <c r="C1028" s="16"/>
      <c r="D1028" s="16"/>
      <c r="E1028" s="16"/>
      <c r="F1028" s="16"/>
      <c r="G1028" s="16"/>
      <c r="H1028" s="16"/>
      <c r="I1028" s="16"/>
      <c r="J1028" s="16"/>
      <c r="K1028" s="16"/>
      <c r="L1028" s="16"/>
      <c r="M1028" s="16"/>
      <c r="N1028" s="16"/>
    </row>
    <row r="1029">
      <c r="B1029" s="7" t="s">
        <v>313</v>
      </c>
      <c r="C1029" s="16"/>
      <c r="D1029" s="16"/>
      <c r="E1029" s="16"/>
      <c r="F1029" s="16"/>
      <c r="G1029" s="16"/>
      <c r="H1029" s="16"/>
      <c r="I1029" s="16"/>
      <c r="J1029" s="16"/>
      <c r="K1029" s="16"/>
      <c r="L1029" s="16"/>
      <c r="M1029" s="16"/>
      <c r="N1029" s="16"/>
    </row>
    <row r="1030">
      <c r="B1030" s="26" t="s">
        <v>44</v>
      </c>
      <c r="C1030" s="16"/>
      <c r="D1030" s="16"/>
      <c r="E1030" s="16"/>
      <c r="F1030" s="16"/>
      <c r="G1030" s="16"/>
      <c r="H1030" s="16"/>
      <c r="I1030" s="16"/>
      <c r="J1030" s="16"/>
      <c r="K1030" s="16"/>
      <c r="L1030" s="16"/>
      <c r="M1030" s="16"/>
      <c r="N1030" s="16"/>
    </row>
    <row r="1031">
      <c r="B1031" t="s">
        <v>36</v>
      </c>
      <c r="C1031" s="16" t="n">
        <v>0.0343676992274729</v>
      </c>
      <c r="D1031" s="16" t="n">
        <v>0.0426612925437753</v>
      </c>
      <c r="E1031" s="16" t="n">
        <v>0.0259372869533919</v>
      </c>
      <c r="F1031" s="16"/>
      <c r="G1031" s="16" t="n">
        <v>0.0435515443935221</v>
      </c>
      <c r="H1031" s="16" t="n">
        <v>0.0344393178397173</v>
      </c>
      <c r="I1031" s="16" t="n">
        <v>0.030673827421923</v>
      </c>
      <c r="J1031" s="16"/>
      <c r="K1031" s="16" t="n">
        <v>0.036973233225364</v>
      </c>
      <c r="L1031" s="16" t="n">
        <v>0.0192938731608282</v>
      </c>
      <c r="M1031" s="16" t="n">
        <v>0.0242251048347929</v>
      </c>
      <c r="N1031" s="16" t="n">
        <v>0.0568927579570586</v>
      </c>
    </row>
    <row r="1032">
      <c r="B1032" t="s">
        <v>37</v>
      </c>
      <c r="C1032" s="16" t="n">
        <v>0.139124847101157</v>
      </c>
      <c r="D1032" s="16" t="n">
        <v>0.163194193048159</v>
      </c>
      <c r="E1032" s="16" t="n">
        <v>0.117581547173547</v>
      </c>
      <c r="F1032" s="16"/>
      <c r="G1032" s="16" t="n">
        <v>0.114091454943822</v>
      </c>
      <c r="H1032" s="16" t="n">
        <v>0.155844593672479</v>
      </c>
      <c r="I1032" s="16" t="n">
        <v>0.133457341703257</v>
      </c>
      <c r="J1032" s="16"/>
      <c r="K1032" s="16" t="n">
        <v>0.145147779445082</v>
      </c>
      <c r="L1032" s="16" t="n">
        <v>0.132907860830564</v>
      </c>
      <c r="M1032" s="16" t="n">
        <v>0.117147185343248</v>
      </c>
      <c r="N1032" s="16" t="n">
        <v>0.140974132129261</v>
      </c>
    </row>
    <row r="1033">
      <c r="B1033" t="s">
        <v>288</v>
      </c>
      <c r="C1033" s="16" t="n">
        <v>0.41033972070949</v>
      </c>
      <c r="D1033" s="16" t="n">
        <v>0.399133096567003</v>
      </c>
      <c r="E1033" s="16" t="n">
        <v>0.418276510820719</v>
      </c>
      <c r="F1033" s="16"/>
      <c r="G1033" s="16" t="n">
        <v>0.38314145742911</v>
      </c>
      <c r="H1033" s="16" t="n">
        <v>0.402482172723709</v>
      </c>
      <c r="I1033" s="16" t="n">
        <v>0.428391938310768</v>
      </c>
      <c r="J1033" s="16"/>
      <c r="K1033" s="16" t="n">
        <v>0.418279334373147</v>
      </c>
      <c r="L1033" s="16" t="n">
        <v>0.443657907164894</v>
      </c>
      <c r="M1033" s="16" t="n">
        <v>0.35753321485699</v>
      </c>
      <c r="N1033" s="16" t="n">
        <v>0.364098648946555</v>
      </c>
    </row>
    <row r="1034">
      <c r="B1034" t="s">
        <v>40</v>
      </c>
      <c r="C1034" s="16" t="n">
        <v>0.212302744370134</v>
      </c>
      <c r="D1034" s="16" t="n">
        <v>0.207323840926582</v>
      </c>
      <c r="E1034" s="16" t="n">
        <v>0.218800730925702</v>
      </c>
      <c r="F1034" s="16"/>
      <c r="G1034" s="16" t="n">
        <v>0.1837036269188</v>
      </c>
      <c r="H1034" s="16" t="n">
        <v>0.208513848109789</v>
      </c>
      <c r="I1034" s="16" t="n">
        <v>0.227123104238669</v>
      </c>
      <c r="J1034" s="16"/>
      <c r="K1034" s="16" t="n">
        <v>0.169803106262665</v>
      </c>
      <c r="L1034" s="16" t="n">
        <v>0.246070623139563</v>
      </c>
      <c r="M1034" s="16" t="n">
        <v>0.348352614339646</v>
      </c>
      <c r="N1034" s="16" t="n">
        <v>0.293217705368403</v>
      </c>
    </row>
    <row r="1035">
      <c r="B1035" t="s">
        <v>74</v>
      </c>
      <c r="C1035" s="16" t="n">
        <v>0.203864988591747</v>
      </c>
      <c r="D1035" s="16" t="n">
        <v>0.18768757691448</v>
      </c>
      <c r="E1035" s="16" t="n">
        <v>0.21940392412664</v>
      </c>
      <c r="F1035" s="16"/>
      <c r="G1035" s="16" t="n">
        <v>0.275511916314745</v>
      </c>
      <c r="H1035" s="16" t="n">
        <v>0.198720067654306</v>
      </c>
      <c r="I1035" s="16" t="n">
        <v>0.180353788325383</v>
      </c>
      <c r="J1035" s="16"/>
      <c r="K1035" s="16" t="n">
        <v>0.229796546693742</v>
      </c>
      <c r="L1035" s="16" t="n">
        <v>0.158069735704151</v>
      </c>
      <c r="M1035" s="16" t="n">
        <v>0.152741880625323</v>
      </c>
      <c r="N1035" s="16" t="n">
        <v>0.144816755598722</v>
      </c>
    </row>
    <row r="1036">
      <c r="C1036" s="16"/>
      <c r="D1036" s="16"/>
      <c r="E1036" s="16"/>
      <c r="F1036" s="16"/>
      <c r="G1036" s="16"/>
      <c r="H1036" s="16"/>
      <c r="I1036" s="16"/>
      <c r="J1036" s="16"/>
      <c r="K1036" s="16"/>
      <c r="L1036" s="16"/>
      <c r="M1036" s="16"/>
      <c r="N1036" s="16"/>
    </row>
    <row r="1037">
      <c r="B1037" s="7" t="s">
        <v>314</v>
      </c>
      <c r="C1037" s="16"/>
      <c r="D1037" s="16"/>
      <c r="E1037" s="16"/>
      <c r="F1037" s="16"/>
      <c r="G1037" s="16"/>
      <c r="H1037" s="16"/>
      <c r="I1037" s="16"/>
      <c r="J1037" s="16"/>
      <c r="K1037" s="16"/>
      <c r="L1037" s="16"/>
      <c r="M1037" s="16"/>
      <c r="N1037" s="16"/>
    </row>
    <row r="1038">
      <c r="B1038" s="26" t="s">
        <v>44</v>
      </c>
      <c r="C1038" s="16"/>
      <c r="D1038" s="16"/>
      <c r="E1038" s="16"/>
      <c r="F1038" s="16"/>
      <c r="G1038" s="16"/>
      <c r="H1038" s="16"/>
      <c r="I1038" s="16"/>
      <c r="J1038" s="16"/>
      <c r="K1038" s="16"/>
      <c r="L1038" s="16"/>
      <c r="M1038" s="16"/>
      <c r="N1038" s="16"/>
    </row>
    <row r="1039">
      <c r="B1039" t="s">
        <v>36</v>
      </c>
      <c r="C1039" s="16" t="n">
        <v>0.0287388381442057</v>
      </c>
      <c r="D1039" s="16" t="n">
        <v>0.0287923305874337</v>
      </c>
      <c r="E1039" s="16" t="n">
        <v>0.0283945312076612</v>
      </c>
      <c r="F1039" s="16"/>
      <c r="G1039" s="16" t="n">
        <v>0.0405531686492254</v>
      </c>
      <c r="H1039" s="16" t="n">
        <v>0.0297949290920479</v>
      </c>
      <c r="I1039" s="16" t="n">
        <v>0.0230901602173725</v>
      </c>
      <c r="J1039" s="16"/>
      <c r="K1039" s="16" t="n">
        <v>0.0294837309317448</v>
      </c>
      <c r="L1039" s="16" t="n">
        <v>0.0230061533855291</v>
      </c>
      <c r="M1039" s="16" t="n">
        <v>0.0189391144105514</v>
      </c>
      <c r="N1039" s="16" t="n">
        <v>0.0518224906202238</v>
      </c>
    </row>
    <row r="1040">
      <c r="B1040" t="s">
        <v>37</v>
      </c>
      <c r="C1040" s="16" t="n">
        <v>0.0978134006736682</v>
      </c>
      <c r="D1040" s="16" t="n">
        <v>0.110665421687629</v>
      </c>
      <c r="E1040" s="16" t="n">
        <v>0.0866222615210066</v>
      </c>
      <c r="F1040" s="16"/>
      <c r="G1040" s="16" t="n">
        <v>0.0970891137503339</v>
      </c>
      <c r="H1040" s="16" t="n">
        <v>0.109635897186567</v>
      </c>
      <c r="I1040" s="16" t="n">
        <v>0.0871007889827229</v>
      </c>
      <c r="J1040" s="16"/>
      <c r="K1040" s="16" t="n">
        <v>0.105487839124577</v>
      </c>
      <c r="L1040" s="16" t="n">
        <v>0.0917356881107686</v>
      </c>
      <c r="M1040" s="16" t="n">
        <v>0.063039595207767</v>
      </c>
      <c r="N1040" s="16" t="n">
        <v>0.0869560942606741</v>
      </c>
    </row>
    <row r="1041">
      <c r="B1041" t="s">
        <v>288</v>
      </c>
      <c r="C1041" s="16" t="n">
        <v>0.398132925861627</v>
      </c>
      <c r="D1041" s="16" t="n">
        <v>0.379532333310105</v>
      </c>
      <c r="E1041" s="16" t="n">
        <v>0.413424179563982</v>
      </c>
      <c r="F1041" s="16"/>
      <c r="G1041" s="16" t="n">
        <v>0.324487448961849</v>
      </c>
      <c r="H1041" s="16" t="n">
        <v>0.411586920848118</v>
      </c>
      <c r="I1041" s="16" t="n">
        <v>0.414703394400518</v>
      </c>
      <c r="J1041" s="16"/>
      <c r="K1041" s="16" t="n">
        <v>0.421981058210268</v>
      </c>
      <c r="L1041" s="16" t="n">
        <v>0.370728319314318</v>
      </c>
      <c r="M1041" s="16" t="n">
        <v>0.38437678376761</v>
      </c>
      <c r="N1041" s="16" t="n">
        <v>0.297080695672937</v>
      </c>
    </row>
    <row r="1042">
      <c r="B1042" t="s">
        <v>40</v>
      </c>
      <c r="C1042" s="16" t="n">
        <v>0.38378233060481</v>
      </c>
      <c r="D1042" s="16" t="n">
        <v>0.3885771674688</v>
      </c>
      <c r="E1042" s="16" t="n">
        <v>0.381494578281254</v>
      </c>
      <c r="F1042" s="16"/>
      <c r="G1042" s="16" t="n">
        <v>0.457461574420052</v>
      </c>
      <c r="H1042" s="16" t="n">
        <v>0.347896134447915</v>
      </c>
      <c r="I1042" s="16" t="n">
        <v>0.388067594911014</v>
      </c>
      <c r="J1042" s="16"/>
      <c r="K1042" s="16" t="n">
        <v>0.344590344224775</v>
      </c>
      <c r="L1042" s="16" t="n">
        <v>0.436855487134629</v>
      </c>
      <c r="M1042" s="16" t="n">
        <v>0.474295460589987</v>
      </c>
      <c r="N1042" s="16" t="n">
        <v>0.466038170973222</v>
      </c>
    </row>
    <row r="1043">
      <c r="B1043" t="s">
        <v>74</v>
      </c>
      <c r="C1043" s="16" t="n">
        <v>0.0915325047156887</v>
      </c>
      <c r="D1043" s="16" t="n">
        <v>0.0924327469460321</v>
      </c>
      <c r="E1043" s="16" t="n">
        <v>0.0900644494260964</v>
      </c>
      <c r="F1043" s="16"/>
      <c r="G1043" s="16" t="n">
        <v>0.0804086942185405</v>
      </c>
      <c r="H1043" s="16" t="n">
        <v>0.101086118425352</v>
      </c>
      <c r="I1043" s="16" t="n">
        <v>0.087038061488373</v>
      </c>
      <c r="J1043" s="16"/>
      <c r="K1043" s="16" t="n">
        <v>0.0984570275086356</v>
      </c>
      <c r="L1043" s="16" t="n">
        <v>0.0776743520547551</v>
      </c>
      <c r="M1043" s="16" t="n">
        <v>0.059349046024084</v>
      </c>
      <c r="N1043" s="16" t="n">
        <v>0.0981025484729432</v>
      </c>
    </row>
    <row r="1044">
      <c r="C1044" s="16"/>
      <c r="D1044" s="16"/>
      <c r="E1044" s="16"/>
      <c r="F1044" s="16"/>
      <c r="G1044" s="16"/>
      <c r="H1044" s="16"/>
      <c r="I1044" s="16"/>
      <c r="J1044" s="16"/>
      <c r="K1044" s="16"/>
      <c r="L1044" s="16"/>
      <c r="M1044" s="16"/>
      <c r="N1044" s="16"/>
    </row>
    <row r="1045">
      <c r="B1045" s="7" t="s">
        <v>315</v>
      </c>
      <c r="C1045" s="16"/>
      <c r="D1045" s="16"/>
      <c r="E1045" s="16"/>
      <c r="F1045" s="16"/>
      <c r="G1045" s="16"/>
      <c r="H1045" s="16"/>
      <c r="I1045" s="16"/>
      <c r="J1045" s="16"/>
      <c r="K1045" s="16"/>
      <c r="L1045" s="16"/>
      <c r="M1045" s="16"/>
      <c r="N1045" s="16"/>
    </row>
    <row r="1046">
      <c r="B1046" s="26" t="s">
        <v>44</v>
      </c>
      <c r="C1046" s="16"/>
      <c r="D1046" s="16"/>
      <c r="E1046" s="16"/>
      <c r="F1046" s="16"/>
      <c r="G1046" s="16"/>
      <c r="H1046" s="16"/>
      <c r="I1046" s="16"/>
      <c r="J1046" s="16"/>
      <c r="K1046" s="16"/>
      <c r="L1046" s="16"/>
      <c r="M1046" s="16"/>
      <c r="N1046" s="16"/>
    </row>
    <row r="1047">
      <c r="B1047" t="s">
        <v>36</v>
      </c>
      <c r="C1047" s="16" t="n">
        <v>0.0208339443709788</v>
      </c>
      <c r="D1047" s="16" t="n">
        <v>0.0165704105781227</v>
      </c>
      <c r="E1047" s="16" t="n">
        <v>0.0256312357681942</v>
      </c>
      <c r="F1047" s="16"/>
      <c r="G1047" s="16" t="n">
        <v>0.0403767669685434</v>
      </c>
      <c r="H1047" s="16" t="n">
        <v>0.0228779155375376</v>
      </c>
      <c r="I1047" s="16" t="n">
        <v>0.0112137854530127</v>
      </c>
      <c r="J1047" s="16"/>
      <c r="K1047" s="16" t="n">
        <v>0.0193362235971693</v>
      </c>
      <c r="L1047" s="16" t="n">
        <v>0.016066636658653</v>
      </c>
      <c r="M1047" s="16" t="n">
        <v>0.019197604818285</v>
      </c>
      <c r="N1047" s="16" t="n">
        <v>0.0418737304884565</v>
      </c>
    </row>
    <row r="1048">
      <c r="B1048" t="s">
        <v>37</v>
      </c>
      <c r="C1048" s="16" t="n">
        <v>0.104385473700274</v>
      </c>
      <c r="D1048" s="16" t="n">
        <v>0.0725048212384591</v>
      </c>
      <c r="E1048" s="16" t="n">
        <v>0.136100235687832</v>
      </c>
      <c r="F1048" s="16"/>
      <c r="G1048" s="16" t="n">
        <v>0.104645536952761</v>
      </c>
      <c r="H1048" s="16" t="n">
        <v>0.119700609156106</v>
      </c>
      <c r="I1048" s="16" t="n">
        <v>0.0900348207493216</v>
      </c>
      <c r="J1048" s="16"/>
      <c r="K1048" s="16" t="n">
        <v>0.115951213743245</v>
      </c>
      <c r="L1048" s="16" t="n">
        <v>0.0787620360624599</v>
      </c>
      <c r="M1048" s="16" t="n">
        <v>0.0580796074594886</v>
      </c>
      <c r="N1048" s="16" t="n">
        <v>0.119144237177936</v>
      </c>
    </row>
    <row r="1049">
      <c r="B1049" t="s">
        <v>288</v>
      </c>
      <c r="C1049" s="16" t="n">
        <v>0.446553601878511</v>
      </c>
      <c r="D1049" s="16" t="n">
        <v>0.455940518474524</v>
      </c>
      <c r="E1049" s="16" t="n">
        <v>0.436903195221121</v>
      </c>
      <c r="F1049" s="16"/>
      <c r="G1049" s="16" t="n">
        <v>0.471023323614134</v>
      </c>
      <c r="H1049" s="16" t="n">
        <v>0.433286823870936</v>
      </c>
      <c r="I1049" s="16" t="n">
        <v>0.449231376976817</v>
      </c>
      <c r="J1049" s="16"/>
      <c r="K1049" s="16" t="n">
        <v>0.473525942671174</v>
      </c>
      <c r="L1049" s="16" t="n">
        <v>0.409239457924622</v>
      </c>
      <c r="M1049" s="16" t="n">
        <v>0.392745715584758</v>
      </c>
      <c r="N1049" s="16" t="n">
        <v>0.38155115090289</v>
      </c>
    </row>
    <row r="1050">
      <c r="B1050" t="s">
        <v>40</v>
      </c>
      <c r="C1050" s="16" t="n">
        <v>0.301734157198576</v>
      </c>
      <c r="D1050" s="16" t="n">
        <v>0.34778356837649</v>
      </c>
      <c r="E1050" s="16" t="n">
        <v>0.259244800344597</v>
      </c>
      <c r="F1050" s="16"/>
      <c r="G1050" s="16" t="n">
        <v>0.242867853558431</v>
      </c>
      <c r="H1050" s="16" t="n">
        <v>0.286267359551753</v>
      </c>
      <c r="I1050" s="16" t="n">
        <v>0.339372975516644</v>
      </c>
      <c r="J1050" s="16"/>
      <c r="K1050" s="16" t="n">
        <v>0.262231716510746</v>
      </c>
      <c r="L1050" s="16" t="n">
        <v>0.368372861053479</v>
      </c>
      <c r="M1050" s="16" t="n">
        <v>0.431498867146856</v>
      </c>
      <c r="N1050" s="16" t="n">
        <v>0.313076670845269</v>
      </c>
    </row>
    <row r="1051">
      <c r="B1051" t="s">
        <v>74</v>
      </c>
      <c r="C1051" s="16" t="n">
        <v>0.12649282285166</v>
      </c>
      <c r="D1051" s="16" t="n">
        <v>0.107200681332404</v>
      </c>
      <c r="E1051" s="16" t="n">
        <v>0.142120532978256</v>
      </c>
      <c r="F1051" s="16"/>
      <c r="G1051" s="16" t="n">
        <v>0.141086518906131</v>
      </c>
      <c r="H1051" s="16" t="n">
        <v>0.137867291883667</v>
      </c>
      <c r="I1051" s="16" t="n">
        <v>0.110147041304204</v>
      </c>
      <c r="J1051" s="16"/>
      <c r="K1051" s="16" t="n">
        <v>0.128954903477666</v>
      </c>
      <c r="L1051" s="16" t="n">
        <v>0.127559008300785</v>
      </c>
      <c r="M1051" s="16" t="n">
        <v>0.0984782049906125</v>
      </c>
      <c r="N1051" s="16" t="n">
        <v>0.144354210585449</v>
      </c>
    </row>
    <row r="1052">
      <c r="C1052" s="16"/>
      <c r="D1052" s="16"/>
      <c r="E1052" s="16"/>
      <c r="F1052" s="16"/>
      <c r="G1052" s="16"/>
      <c r="H1052" s="16"/>
      <c r="I1052" s="16"/>
      <c r="J1052" s="16"/>
      <c r="K1052" s="16"/>
      <c r="L1052" s="16"/>
      <c r="M1052" s="16"/>
      <c r="N1052" s="16"/>
    </row>
    <row r="1053">
      <c r="B1053" s="7" t="s">
        <v>316</v>
      </c>
      <c r="C1053" s="16"/>
      <c r="D1053" s="16"/>
      <c r="E1053" s="16"/>
      <c r="F1053" s="16"/>
      <c r="G1053" s="16"/>
      <c r="H1053" s="16"/>
      <c r="I1053" s="16"/>
      <c r="J1053" s="16"/>
      <c r="K1053" s="16"/>
      <c r="L1053" s="16"/>
      <c r="M1053" s="16"/>
      <c r="N1053" s="16"/>
    </row>
    <row r="1054">
      <c r="B1054" s="26" t="s">
        <v>44</v>
      </c>
      <c r="C1054" s="16"/>
      <c r="D1054" s="16"/>
      <c r="E1054" s="16"/>
      <c r="F1054" s="16"/>
      <c r="G1054" s="16"/>
      <c r="H1054" s="16"/>
      <c r="I1054" s="16"/>
      <c r="J1054" s="16"/>
      <c r="K1054" s="16"/>
      <c r="L1054" s="16"/>
      <c r="M1054" s="16"/>
      <c r="N1054" s="16"/>
    </row>
    <row r="1055">
      <c r="B1055" t="s">
        <v>36</v>
      </c>
      <c r="C1055" s="16" t="n">
        <v>0.0253773667589057</v>
      </c>
      <c r="D1055" s="16" t="n">
        <v>0.0171662864480203</v>
      </c>
      <c r="E1055" s="16" t="n">
        <v>0.0333561525299178</v>
      </c>
      <c r="F1055" s="16"/>
      <c r="G1055" s="16" t="n">
        <v>0.0519431047449976</v>
      </c>
      <c r="H1055" s="16" t="n">
        <v>0.0271605372611089</v>
      </c>
      <c r="I1055" s="16" t="n">
        <v>0.0132260705131435</v>
      </c>
      <c r="J1055" s="16"/>
      <c r="K1055" s="16" t="n">
        <v>0.0216886418774414</v>
      </c>
      <c r="L1055" s="16" t="n">
        <v>0.0277934626750421</v>
      </c>
      <c r="M1055" s="16" t="n">
        <v>0.0214817046170947</v>
      </c>
      <c r="N1055" s="16" t="n">
        <v>0.0370415536181528</v>
      </c>
    </row>
    <row r="1056">
      <c r="B1056" t="s">
        <v>37</v>
      </c>
      <c r="C1056" s="16" t="n">
        <v>0.120934847328385</v>
      </c>
      <c r="D1056" s="16" t="n">
        <v>0.116414340004782</v>
      </c>
      <c r="E1056" s="16" t="n">
        <v>0.126530836145003</v>
      </c>
      <c r="F1056" s="16"/>
      <c r="G1056" s="16" t="n">
        <v>0.124517171066202</v>
      </c>
      <c r="H1056" s="16" t="n">
        <v>0.135422375495719</v>
      </c>
      <c r="I1056" s="16" t="n">
        <v>0.106041974719169</v>
      </c>
      <c r="J1056" s="16"/>
      <c r="K1056" s="16" t="n">
        <v>0.124298189714688</v>
      </c>
      <c r="L1056" s="16" t="n">
        <v>0.136378265946492</v>
      </c>
      <c r="M1056" s="16" t="n">
        <v>0.0888509551635579</v>
      </c>
      <c r="N1056" s="16" t="n">
        <v>0.0811390787412079</v>
      </c>
    </row>
    <row r="1057">
      <c r="B1057" t="s">
        <v>288</v>
      </c>
      <c r="C1057" s="16" t="n">
        <v>0.462537848884918</v>
      </c>
      <c r="D1057" s="16" t="n">
        <v>0.454516790013002</v>
      </c>
      <c r="E1057" s="16" t="n">
        <v>0.470105481267291</v>
      </c>
      <c r="F1057" s="16"/>
      <c r="G1057" s="16" t="n">
        <v>0.444881973305723</v>
      </c>
      <c r="H1057" s="16" t="n">
        <v>0.470340555300751</v>
      </c>
      <c r="I1057" s="16" t="n">
        <v>0.462252204287522</v>
      </c>
      <c r="J1057" s="16"/>
      <c r="K1057" s="16" t="n">
        <v>0.47407149878997</v>
      </c>
      <c r="L1057" s="16" t="n">
        <v>0.420529013134696</v>
      </c>
      <c r="M1057" s="16" t="n">
        <v>0.450565048831571</v>
      </c>
      <c r="N1057" s="16" t="n">
        <v>0.505434717049012</v>
      </c>
    </row>
    <row r="1058">
      <c r="B1058" t="s">
        <v>40</v>
      </c>
      <c r="C1058" s="16" t="n">
        <v>0.249244112068914</v>
      </c>
      <c r="D1058" s="16" t="n">
        <v>0.29427166153832</v>
      </c>
      <c r="E1058" s="16" t="n">
        <v>0.20781280277375</v>
      </c>
      <c r="F1058" s="16"/>
      <c r="G1058" s="16" t="n">
        <v>0.214537507595129</v>
      </c>
      <c r="H1058" s="16" t="n">
        <v>0.223194689609718</v>
      </c>
      <c r="I1058" s="16" t="n">
        <v>0.287186037037928</v>
      </c>
      <c r="J1058" s="16"/>
      <c r="K1058" s="16" t="n">
        <v>0.225262169942419</v>
      </c>
      <c r="L1058" s="16" t="n">
        <v>0.292169100280509</v>
      </c>
      <c r="M1058" s="16" t="n">
        <v>0.335015139699718</v>
      </c>
      <c r="N1058" s="16" t="n">
        <v>0.239666096683727</v>
      </c>
    </row>
    <row r="1059">
      <c r="B1059" t="s">
        <v>74</v>
      </c>
      <c r="C1059" s="16" t="n">
        <v>0.141905824958877</v>
      </c>
      <c r="D1059" s="16" t="n">
        <v>0.117630921995876</v>
      </c>
      <c r="E1059" s="16" t="n">
        <v>0.162194727284039</v>
      </c>
      <c r="F1059" s="16"/>
      <c r="G1059" s="16" t="n">
        <v>0.164120243287948</v>
      </c>
      <c r="H1059" s="16" t="n">
        <v>0.143881842332703</v>
      </c>
      <c r="I1059" s="16" t="n">
        <v>0.131293713442237</v>
      </c>
      <c r="J1059" s="16"/>
      <c r="K1059" s="16" t="n">
        <v>0.154679499675481</v>
      </c>
      <c r="L1059" s="16" t="n">
        <v>0.123130157963262</v>
      </c>
      <c r="M1059" s="16" t="n">
        <v>0.104087151688059</v>
      </c>
      <c r="N1059" s="16" t="n">
        <v>0.1367185539079</v>
      </c>
    </row>
    <row r="1060">
      <c r="C1060" s="16"/>
      <c r="D1060" s="16"/>
      <c r="E1060" s="16"/>
      <c r="F1060" s="16"/>
      <c r="G1060" s="16"/>
      <c r="H1060" s="16"/>
      <c r="I1060" s="16"/>
      <c r="J1060" s="16"/>
      <c r="K1060" s="16"/>
      <c r="L1060" s="16"/>
      <c r="M1060" s="16"/>
      <c r="N1060" s="16"/>
    </row>
    <row r="1061">
      <c r="B1061" s="7" t="s">
        <v>317</v>
      </c>
      <c r="C1061" s="16"/>
      <c r="D1061" s="16"/>
      <c r="E1061" s="16"/>
      <c r="F1061" s="16"/>
      <c r="G1061" s="16"/>
      <c r="H1061" s="16"/>
      <c r="I1061" s="16"/>
      <c r="J1061" s="16"/>
      <c r="K1061" s="16"/>
      <c r="L1061" s="16"/>
      <c r="M1061" s="16"/>
      <c r="N1061" s="16"/>
    </row>
    <row r="1062">
      <c r="B1062" s="26" t="s">
        <v>44</v>
      </c>
      <c r="C1062" s="16"/>
      <c r="D1062" s="16"/>
      <c r="E1062" s="16"/>
      <c r="F1062" s="16"/>
      <c r="G1062" s="16"/>
      <c r="H1062" s="16"/>
      <c r="I1062" s="16"/>
      <c r="J1062" s="16"/>
      <c r="K1062" s="16"/>
      <c r="L1062" s="16"/>
      <c r="M1062" s="16"/>
      <c r="N1062" s="16"/>
    </row>
    <row r="1063">
      <c r="B1063" t="s">
        <v>36</v>
      </c>
      <c r="C1063" s="16" t="n">
        <v>0.0337286684341386</v>
      </c>
      <c r="D1063" s="16" t="n">
        <v>0.0301403916714593</v>
      </c>
      <c r="E1063" s="16" t="n">
        <v>0.0373052054349015</v>
      </c>
      <c r="F1063" s="16"/>
      <c r="G1063" s="16" t="n">
        <v>0.0472506836230006</v>
      </c>
      <c r="H1063" s="16" t="n">
        <v>0.0413090444848021</v>
      </c>
      <c r="I1063" s="16" t="n">
        <v>0.021335868170948</v>
      </c>
      <c r="J1063" s="16"/>
      <c r="K1063" s="16" t="n">
        <v>0.0334658361265788</v>
      </c>
      <c r="L1063" s="16" t="n">
        <v>0.0276102059990083</v>
      </c>
      <c r="M1063" s="16" t="n">
        <v>0.0290096839149681</v>
      </c>
      <c r="N1063" s="16" t="n">
        <v>0.0599138428767121</v>
      </c>
    </row>
    <row r="1064">
      <c r="B1064" t="s">
        <v>37</v>
      </c>
      <c r="C1064" s="16" t="n">
        <v>0.145079309730584</v>
      </c>
      <c r="D1064" s="16" t="n">
        <v>0.125549647696466</v>
      </c>
      <c r="E1064" s="16" t="n">
        <v>0.163485343882101</v>
      </c>
      <c r="F1064" s="16"/>
      <c r="G1064" s="16" t="n">
        <v>0.118533104528095</v>
      </c>
      <c r="H1064" s="16" t="n">
        <v>0.166288228189894</v>
      </c>
      <c r="I1064" s="16" t="n">
        <v>0.135832948514737</v>
      </c>
      <c r="J1064" s="16"/>
      <c r="K1064" s="16" t="n">
        <v>0.159416614940798</v>
      </c>
      <c r="L1064" s="16" t="n">
        <v>0.13726741430567</v>
      </c>
      <c r="M1064" s="16" t="n">
        <v>0.105289475042448</v>
      </c>
      <c r="N1064" s="16" t="n">
        <v>0.0944294465576901</v>
      </c>
    </row>
    <row r="1065">
      <c r="B1065" t="s">
        <v>288</v>
      </c>
      <c r="C1065" s="16" t="n">
        <v>0.442134091895707</v>
      </c>
      <c r="D1065" s="16" t="n">
        <v>0.42693140726872</v>
      </c>
      <c r="E1065" s="16" t="n">
        <v>0.454335721441886</v>
      </c>
      <c r="F1065" s="16"/>
      <c r="G1065" s="16" t="n">
        <v>0.442154481857435</v>
      </c>
      <c r="H1065" s="16" t="n">
        <v>0.432887564224851</v>
      </c>
      <c r="I1065" s="16" t="n">
        <v>0.45072824523516</v>
      </c>
      <c r="J1065" s="16"/>
      <c r="K1065" s="16" t="n">
        <v>0.46261350597592</v>
      </c>
      <c r="L1065" s="16" t="n">
        <v>0.41473436105037</v>
      </c>
      <c r="M1065" s="16" t="n">
        <v>0.411701290055786</v>
      </c>
      <c r="N1065" s="16" t="n">
        <v>0.387590257106136</v>
      </c>
    </row>
    <row r="1066">
      <c r="B1066" t="s">
        <v>40</v>
      </c>
      <c r="C1066" s="16" t="n">
        <v>0.252629549701899</v>
      </c>
      <c r="D1066" s="16" t="n">
        <v>0.307946210645288</v>
      </c>
      <c r="E1066" s="16" t="n">
        <v>0.202140464565615</v>
      </c>
      <c r="F1066" s="16"/>
      <c r="G1066" s="16" t="n">
        <v>0.234383521974415</v>
      </c>
      <c r="H1066" s="16" t="n">
        <v>0.225115410753391</v>
      </c>
      <c r="I1066" s="16" t="n">
        <v>0.285432870521744</v>
      </c>
      <c r="J1066" s="16"/>
      <c r="K1066" s="16" t="n">
        <v>0.21318826363149</v>
      </c>
      <c r="L1066" s="16" t="n">
        <v>0.3079769916946</v>
      </c>
      <c r="M1066" s="16" t="n">
        <v>0.349038995327314</v>
      </c>
      <c r="N1066" s="16" t="n">
        <v>0.312378163247696</v>
      </c>
    </row>
    <row r="1067">
      <c r="B1067" t="s">
        <v>74</v>
      </c>
      <c r="C1067" s="16" t="n">
        <v>0.126428380237671</v>
      </c>
      <c r="D1067" s="16" t="n">
        <v>0.109432342718066</v>
      </c>
      <c r="E1067" s="16" t="n">
        <v>0.142733264675496</v>
      </c>
      <c r="F1067" s="16"/>
      <c r="G1067" s="16" t="n">
        <v>0.157678208017056</v>
      </c>
      <c r="H1067" s="16" t="n">
        <v>0.134399752347062</v>
      </c>
      <c r="I1067" s="16" t="n">
        <v>0.106670067557411</v>
      </c>
      <c r="J1067" s="16"/>
      <c r="K1067" s="16" t="n">
        <v>0.131315779325213</v>
      </c>
      <c r="L1067" s="16" t="n">
        <v>0.112411026950352</v>
      </c>
      <c r="M1067" s="16" t="n">
        <v>0.104960555659483</v>
      </c>
      <c r="N1067" s="16" t="n">
        <v>0.145688290211765</v>
      </c>
    </row>
    <row r="1068">
      <c r="C1068" s="16"/>
      <c r="D1068" s="16"/>
      <c r="E1068" s="16"/>
      <c r="F1068" s="16"/>
      <c r="G1068" s="16"/>
      <c r="H1068" s="16"/>
      <c r="I1068" s="16"/>
      <c r="J1068" s="16"/>
      <c r="K1068" s="16"/>
      <c r="L1068" s="16"/>
      <c r="M1068" s="16"/>
      <c r="N1068" s="16"/>
    </row>
    <row r="1069">
      <c r="B1069" s="7" t="s">
        <v>318</v>
      </c>
      <c r="C1069" s="16"/>
      <c r="D1069" s="16"/>
      <c r="E1069" s="16"/>
      <c r="F1069" s="16"/>
      <c r="G1069" s="16"/>
      <c r="H1069" s="16"/>
      <c r="I1069" s="16"/>
      <c r="J1069" s="16"/>
      <c r="K1069" s="16"/>
      <c r="L1069" s="16"/>
      <c r="M1069" s="16"/>
      <c r="N1069" s="16"/>
    </row>
    <row r="1070">
      <c r="B1070" s="26" t="s">
        <v>44</v>
      </c>
      <c r="C1070" s="16"/>
      <c r="D1070" s="16"/>
      <c r="E1070" s="16"/>
      <c r="F1070" s="16"/>
      <c r="G1070" s="16"/>
      <c r="H1070" s="16"/>
      <c r="I1070" s="16"/>
      <c r="J1070" s="16"/>
      <c r="K1070" s="16"/>
      <c r="L1070" s="16"/>
      <c r="M1070" s="16"/>
      <c r="N1070" s="16"/>
    </row>
    <row r="1071">
      <c r="B1071" t="s">
        <v>36</v>
      </c>
      <c r="C1071" s="16" t="n">
        <v>0.0249759705024856</v>
      </c>
      <c r="D1071" s="16" t="n">
        <v>0.0266070079898308</v>
      </c>
      <c r="E1071" s="16" t="n">
        <v>0.0231125245583022</v>
      </c>
      <c r="F1071" s="16"/>
      <c r="G1071" s="16" t="n">
        <v>0.0433868082902068</v>
      </c>
      <c r="H1071" s="16" t="n">
        <v>0.0265653004070996</v>
      </c>
      <c r="I1071" s="16" t="n">
        <v>0.0162258600761905</v>
      </c>
      <c r="J1071" s="16"/>
      <c r="K1071" s="16" t="n">
        <v>0.0227662686436958</v>
      </c>
      <c r="L1071" s="16" t="n">
        <v>0.022741053466153</v>
      </c>
      <c r="M1071" s="16" t="n">
        <v>0.0154805407259478</v>
      </c>
      <c r="N1071" s="16" t="n">
        <v>0.0453130810678221</v>
      </c>
    </row>
    <row r="1072">
      <c r="B1072" t="s">
        <v>37</v>
      </c>
      <c r="C1072" s="16" t="n">
        <v>0.113157750049912</v>
      </c>
      <c r="D1072" s="16" t="n">
        <v>0.0914256027465081</v>
      </c>
      <c r="E1072" s="16" t="n">
        <v>0.134010986036952</v>
      </c>
      <c r="F1072" s="16"/>
      <c r="G1072" s="16" t="n">
        <v>0.11744473337693</v>
      </c>
      <c r="H1072" s="16" t="n">
        <v>0.119707904886818</v>
      </c>
      <c r="I1072" s="16" t="n">
        <v>0.105370843025936</v>
      </c>
      <c r="J1072" s="16"/>
      <c r="K1072" s="16" t="n">
        <v>0.12309783088649</v>
      </c>
      <c r="L1072" s="16" t="n">
        <v>0.114546155368287</v>
      </c>
      <c r="M1072" s="16" t="n">
        <v>0.0620283137680779</v>
      </c>
      <c r="N1072" s="16" t="n">
        <v>0.0948839039491859</v>
      </c>
    </row>
    <row r="1073">
      <c r="B1073" t="s">
        <v>288</v>
      </c>
      <c r="C1073" s="16" t="n">
        <v>0.463441607246343</v>
      </c>
      <c r="D1073" s="16" t="n">
        <v>0.443918956423678</v>
      </c>
      <c r="E1073" s="16" t="n">
        <v>0.486553596393891</v>
      </c>
      <c r="F1073" s="16"/>
      <c r="G1073" s="16" t="n">
        <v>0.478919143431257</v>
      </c>
      <c r="H1073" s="16" t="n">
        <v>0.452223925081333</v>
      </c>
      <c r="I1073" s="16" t="n">
        <v>0.467764618651968</v>
      </c>
      <c r="J1073" s="16"/>
      <c r="K1073" s="16" t="n">
        <v>0.470852281237507</v>
      </c>
      <c r="L1073" s="16" t="n">
        <v>0.46379150351501</v>
      </c>
      <c r="M1073" s="16" t="n">
        <v>0.475433866774661</v>
      </c>
      <c r="N1073" s="16" t="n">
        <v>0.4193012777708</v>
      </c>
    </row>
    <row r="1074">
      <c r="B1074" t="s">
        <v>40</v>
      </c>
      <c r="C1074" s="16" t="n">
        <v>0.255830273228624</v>
      </c>
      <c r="D1074" s="16" t="n">
        <v>0.297337558966578</v>
      </c>
      <c r="E1074" s="16" t="n">
        <v>0.211934139506005</v>
      </c>
      <c r="F1074" s="16"/>
      <c r="G1074" s="16" t="n">
        <v>0.191559446613659</v>
      </c>
      <c r="H1074" s="16" t="n">
        <v>0.235958700313374</v>
      </c>
      <c r="I1074" s="16" t="n">
        <v>0.299701496924509</v>
      </c>
      <c r="J1074" s="16"/>
      <c r="K1074" s="16" t="n">
        <v>0.229272787943464</v>
      </c>
      <c r="L1074" s="16" t="n">
        <v>0.285506605238361</v>
      </c>
      <c r="M1074" s="16" t="n">
        <v>0.342301349941906</v>
      </c>
      <c r="N1074" s="16" t="n">
        <v>0.268826732791035</v>
      </c>
    </row>
    <row r="1075">
      <c r="B1075" t="s">
        <v>74</v>
      </c>
      <c r="C1075" s="16" t="n">
        <v>0.142594398972635</v>
      </c>
      <c r="D1075" s="16" t="n">
        <v>0.140710873873405</v>
      </c>
      <c r="E1075" s="16" t="n">
        <v>0.14438875350485</v>
      </c>
      <c r="F1075" s="16"/>
      <c r="G1075" s="16" t="n">
        <v>0.168689868287948</v>
      </c>
      <c r="H1075" s="16" t="n">
        <v>0.165544169311375</v>
      </c>
      <c r="I1075" s="16" t="n">
        <v>0.110937181321397</v>
      </c>
      <c r="J1075" s="16"/>
      <c r="K1075" s="16" t="n">
        <v>0.154010831288844</v>
      </c>
      <c r="L1075" s="16" t="n">
        <v>0.113414682412189</v>
      </c>
      <c r="M1075" s="16" t="n">
        <v>0.104755928789407</v>
      </c>
      <c r="N1075" s="16" t="n">
        <v>0.171675004421156</v>
      </c>
    </row>
    <row r="1076">
      <c r="C1076" s="16"/>
      <c r="D1076" s="16"/>
      <c r="E1076" s="16"/>
      <c r="F1076" s="16"/>
      <c r="G1076" s="16"/>
      <c r="H1076" s="16"/>
      <c r="I1076" s="16"/>
      <c r="J1076" s="16"/>
      <c r="K1076" s="16"/>
      <c r="L1076" s="16"/>
      <c r="M1076" s="16"/>
      <c r="N1076" s="16"/>
    </row>
    <row r="1077">
      <c r="B1077" s="7" t="s">
        <v>319</v>
      </c>
      <c r="C1077" s="16"/>
      <c r="D1077" s="16"/>
      <c r="E1077" s="16"/>
      <c r="F1077" s="16"/>
      <c r="G1077" s="16"/>
      <c r="H1077" s="16"/>
      <c r="I1077" s="16"/>
      <c r="J1077" s="16"/>
      <c r="K1077" s="16"/>
      <c r="L1077" s="16"/>
      <c r="M1077" s="16"/>
      <c r="N1077" s="16"/>
    </row>
    <row r="1078">
      <c r="B1078" s="26" t="s">
        <v>44</v>
      </c>
      <c r="C1078" s="16"/>
      <c r="D1078" s="16"/>
      <c r="E1078" s="16"/>
      <c r="F1078" s="16"/>
      <c r="G1078" s="16"/>
      <c r="H1078" s="16"/>
      <c r="I1078" s="16"/>
      <c r="J1078" s="16"/>
      <c r="K1078" s="16"/>
      <c r="L1078" s="16"/>
      <c r="M1078" s="16"/>
      <c r="N1078" s="16"/>
    </row>
    <row r="1079">
      <c r="B1079" t="s">
        <v>36</v>
      </c>
      <c r="C1079" s="16" t="n">
        <v>0.168072998185598</v>
      </c>
      <c r="D1079" s="16" t="n">
        <v>0.130078221825717</v>
      </c>
      <c r="E1079" s="16" t="n">
        <v>0.202780895602958</v>
      </c>
      <c r="F1079" s="16"/>
      <c r="G1079" s="16" t="n">
        <v>0.183106113804993</v>
      </c>
      <c r="H1079" s="16" t="n">
        <v>0.189345964275714</v>
      </c>
      <c r="I1079" s="16" t="n">
        <v>0.14234491878215</v>
      </c>
      <c r="J1079" s="16"/>
      <c r="K1079" s="16" t="n">
        <v>0.195599936483979</v>
      </c>
      <c r="L1079" s="16" t="n">
        <v>0.0871448362462126</v>
      </c>
      <c r="M1079" s="16" t="n">
        <v>0.131920183812924</v>
      </c>
      <c r="N1079" s="16" t="n">
        <v>0.162020269930159</v>
      </c>
    </row>
    <row r="1080">
      <c r="B1080" t="s">
        <v>37</v>
      </c>
      <c r="C1080" s="16" t="n">
        <v>0.259824364691662</v>
      </c>
      <c r="D1080" s="16" t="n">
        <v>0.227084973999629</v>
      </c>
      <c r="E1080" s="16" t="n">
        <v>0.293913893697304</v>
      </c>
      <c r="F1080" s="16"/>
      <c r="G1080" s="16" t="n">
        <v>0.286599859398845</v>
      </c>
      <c r="H1080" s="16" t="n">
        <v>0.266415780653853</v>
      </c>
      <c r="I1080" s="16" t="n">
        <v>0.243117028193887</v>
      </c>
      <c r="J1080" s="16"/>
      <c r="K1080" s="16" t="n">
        <v>0.281866246202636</v>
      </c>
      <c r="L1080" s="16" t="n">
        <v>0.242390886135347</v>
      </c>
      <c r="M1080" s="16" t="n">
        <v>0.195935054387895</v>
      </c>
      <c r="N1080" s="16" t="n">
        <v>0.224406520975975</v>
      </c>
    </row>
    <row r="1081">
      <c r="B1081" t="s">
        <v>288</v>
      </c>
      <c r="C1081" s="16" t="n">
        <v>0.286619044714019</v>
      </c>
      <c r="D1081" s="16" t="n">
        <v>0.316712285891916</v>
      </c>
      <c r="E1081" s="16" t="n">
        <v>0.256665240595241</v>
      </c>
      <c r="F1081" s="16"/>
      <c r="G1081" s="16" t="n">
        <v>0.273462780664714</v>
      </c>
      <c r="H1081" s="16" t="n">
        <v>0.274710254326603</v>
      </c>
      <c r="I1081" s="16" t="n">
        <v>0.302894187836157</v>
      </c>
      <c r="J1081" s="16"/>
      <c r="K1081" s="16" t="n">
        <v>0.26318766584764</v>
      </c>
      <c r="L1081" s="16" t="n">
        <v>0.314710399498935</v>
      </c>
      <c r="M1081" s="16" t="n">
        <v>0.352173298700309</v>
      </c>
      <c r="N1081" s="16" t="n">
        <v>0.341619072592065</v>
      </c>
    </row>
    <row r="1082">
      <c r="B1082" t="s">
        <v>40</v>
      </c>
      <c r="C1082" s="16" t="n">
        <v>0.173994863797897</v>
      </c>
      <c r="D1082" s="16" t="n">
        <v>0.222862578572854</v>
      </c>
      <c r="E1082" s="16" t="n">
        <v>0.126017225810313</v>
      </c>
      <c r="F1082" s="16"/>
      <c r="G1082" s="16" t="n">
        <v>0.126816088575241</v>
      </c>
      <c r="H1082" s="16" t="n">
        <v>0.156689950828219</v>
      </c>
      <c r="I1082" s="16" t="n">
        <v>0.208727616588137</v>
      </c>
      <c r="J1082" s="16"/>
      <c r="K1082" s="16" t="n">
        <v>0.144245598912511</v>
      </c>
      <c r="L1082" s="16" t="n">
        <v>0.237517288295234</v>
      </c>
      <c r="M1082" s="16" t="n">
        <v>0.259036942407537</v>
      </c>
      <c r="N1082" s="16" t="n">
        <v>0.164721259587952</v>
      </c>
    </row>
    <row r="1083">
      <c r="B1083" t="s">
        <v>74</v>
      </c>
      <c r="C1083" s="16" t="n">
        <v>0.111488728610824</v>
      </c>
      <c r="D1083" s="16" t="n">
        <v>0.103261939709884</v>
      </c>
      <c r="E1083" s="16" t="n">
        <v>0.120622744294183</v>
      </c>
      <c r="F1083" s="16"/>
      <c r="G1083" s="16" t="n">
        <v>0.130015157556208</v>
      </c>
      <c r="H1083" s="16" t="n">
        <v>0.112838049915612</v>
      </c>
      <c r="I1083" s="16" t="n">
        <v>0.102916248599669</v>
      </c>
      <c r="J1083" s="16"/>
      <c r="K1083" s="16" t="n">
        <v>0.115100552553234</v>
      </c>
      <c r="L1083" s="16" t="n">
        <v>0.118236589824272</v>
      </c>
      <c r="M1083" s="16" t="n">
        <v>0.0609345206913353</v>
      </c>
      <c r="N1083" s="16" t="n">
        <v>0.107232876913849</v>
      </c>
    </row>
    <row r="1084">
      <c r="C1084" s="16"/>
      <c r="D1084" s="16"/>
      <c r="E1084" s="16"/>
      <c r="F1084" s="16"/>
      <c r="G1084" s="16"/>
      <c r="H1084" s="16"/>
      <c r="I1084" s="16"/>
      <c r="J1084" s="16"/>
      <c r="K1084" s="16"/>
      <c r="L1084" s="16"/>
      <c r="M1084" s="16"/>
      <c r="N1084" s="16"/>
    </row>
    <row r="1085">
      <c r="B1085" s="7" t="s">
        <v>320</v>
      </c>
      <c r="C1085" s="16"/>
      <c r="D1085" s="16"/>
      <c r="E1085" s="16"/>
      <c r="F1085" s="16"/>
      <c r="G1085" s="16"/>
      <c r="H1085" s="16"/>
      <c r="I1085" s="16"/>
      <c r="J1085" s="16"/>
      <c r="K1085" s="16"/>
      <c r="L1085" s="16"/>
      <c r="M1085" s="16"/>
      <c r="N1085" s="16"/>
    </row>
    <row r="1086">
      <c r="B1086" s="26" t="s">
        <v>44</v>
      </c>
      <c r="C1086" s="16"/>
      <c r="D1086" s="16"/>
      <c r="E1086" s="16"/>
      <c r="F1086" s="16"/>
      <c r="G1086" s="16"/>
      <c r="H1086" s="16"/>
      <c r="I1086" s="16"/>
      <c r="J1086" s="16"/>
      <c r="K1086" s="16"/>
      <c r="L1086" s="16"/>
      <c r="M1086" s="16"/>
      <c r="N1086" s="16"/>
    </row>
    <row r="1087">
      <c r="B1087" t="s">
        <v>36</v>
      </c>
      <c r="C1087" s="16" t="n">
        <v>0.0464140410601676</v>
      </c>
      <c r="D1087" s="16" t="n">
        <v>0.0479683206945082</v>
      </c>
      <c r="E1087" s="16" t="n">
        <v>0.0451810794109248</v>
      </c>
      <c r="F1087" s="16"/>
      <c r="G1087" s="16" t="n">
        <v>0.0794720623649444</v>
      </c>
      <c r="H1087" s="16" t="n">
        <v>0.0445491907929376</v>
      </c>
      <c r="I1087" s="16" t="n">
        <v>0.0350923756352743</v>
      </c>
      <c r="J1087" s="16"/>
      <c r="K1087" s="16" t="n">
        <v>0.0498917312965669</v>
      </c>
      <c r="L1087" s="16" t="n">
        <v>0.026719631455009</v>
      </c>
      <c r="M1087" s="16" t="n">
        <v>0.0471375996824526</v>
      </c>
      <c r="N1087" s="16" t="n">
        <v>0.0560636984181526</v>
      </c>
    </row>
    <row r="1088">
      <c r="B1088" t="s">
        <v>37</v>
      </c>
      <c r="C1088" s="16" t="n">
        <v>0.147113806063085</v>
      </c>
      <c r="D1088" s="16" t="n">
        <v>0.133823102831619</v>
      </c>
      <c r="E1088" s="16" t="n">
        <v>0.160397458467294</v>
      </c>
      <c r="F1088" s="16"/>
      <c r="G1088" s="16" t="n">
        <v>0.136563851217406</v>
      </c>
      <c r="H1088" s="16" t="n">
        <v>0.157227652381687</v>
      </c>
      <c r="I1088" s="16" t="n">
        <v>0.141871519088368</v>
      </c>
      <c r="J1088" s="16"/>
      <c r="K1088" s="16" t="n">
        <v>0.151603243806938</v>
      </c>
      <c r="L1088" s="16" t="n">
        <v>0.130799875183297</v>
      </c>
      <c r="M1088" s="16" t="n">
        <v>0.141684594328119</v>
      </c>
      <c r="N1088" s="16" t="n">
        <v>0.143048628780268</v>
      </c>
    </row>
    <row r="1089">
      <c r="B1089" t="s">
        <v>288</v>
      </c>
      <c r="C1089" s="16" t="n">
        <v>0.423576085981325</v>
      </c>
      <c r="D1089" s="16" t="n">
        <v>0.405538522351963</v>
      </c>
      <c r="E1089" s="16" t="n">
        <v>0.439964491069637</v>
      </c>
      <c r="F1089" s="16"/>
      <c r="G1089" s="16" t="n">
        <v>0.406862987769733</v>
      </c>
      <c r="H1089" s="16" t="n">
        <v>0.423178595037224</v>
      </c>
      <c r="I1089" s="16" t="n">
        <v>0.430546869966899</v>
      </c>
      <c r="J1089" s="16"/>
      <c r="K1089" s="16" t="n">
        <v>0.437803385450645</v>
      </c>
      <c r="L1089" s="16" t="n">
        <v>0.402507314078744</v>
      </c>
      <c r="M1089" s="16" t="n">
        <v>0.368010470919241</v>
      </c>
      <c r="N1089" s="16" t="n">
        <v>0.436546509897639</v>
      </c>
    </row>
    <row r="1090">
      <c r="B1090" t="s">
        <v>40</v>
      </c>
      <c r="C1090" s="16" t="n">
        <v>0.246047628713549</v>
      </c>
      <c r="D1090" s="16" t="n">
        <v>0.293140918361328</v>
      </c>
      <c r="E1090" s="16" t="n">
        <v>0.201590849011249</v>
      </c>
      <c r="F1090" s="16"/>
      <c r="G1090" s="16" t="n">
        <v>0.232851911806693</v>
      </c>
      <c r="H1090" s="16" t="n">
        <v>0.229216481024992</v>
      </c>
      <c r="I1090" s="16" t="n">
        <v>0.266917709260311</v>
      </c>
      <c r="J1090" s="16"/>
      <c r="K1090" s="16" t="n">
        <v>0.215235397560352</v>
      </c>
      <c r="L1090" s="16" t="n">
        <v>0.31220713203245</v>
      </c>
      <c r="M1090" s="16" t="n">
        <v>0.328270120981298</v>
      </c>
      <c r="N1090" s="16" t="n">
        <v>0.253461745474812</v>
      </c>
    </row>
    <row r="1091">
      <c r="B1091" t="s">
        <v>74</v>
      </c>
      <c r="C1091" s="16" t="n">
        <v>0.136848438181873</v>
      </c>
      <c r="D1091" s="16" t="n">
        <v>0.119529135760582</v>
      </c>
      <c r="E1091" s="16" t="n">
        <v>0.152866122040896</v>
      </c>
      <c r="F1091" s="16"/>
      <c r="G1091" s="16" t="n">
        <v>0.144249186841224</v>
      </c>
      <c r="H1091" s="16" t="n">
        <v>0.14582808076316</v>
      </c>
      <c r="I1091" s="16" t="n">
        <v>0.125571526049147</v>
      </c>
      <c r="J1091" s="16"/>
      <c r="K1091" s="16" t="n">
        <v>0.145466241885498</v>
      </c>
      <c r="L1091" s="16" t="n">
        <v>0.1277660472505</v>
      </c>
      <c r="M1091" s="16" t="n">
        <v>0.11489721408889</v>
      </c>
      <c r="N1091" s="16" t="n">
        <v>0.110879417429128</v>
      </c>
    </row>
    <row r="1092">
      <c r="C1092" s="16"/>
      <c r="D1092" s="16"/>
      <c r="E1092" s="16"/>
      <c r="F1092" s="16"/>
      <c r="G1092" s="16"/>
      <c r="H1092" s="16"/>
      <c r="I1092" s="16"/>
      <c r="J1092" s="16"/>
      <c r="K1092" s="16"/>
      <c r="L1092" s="16"/>
      <c r="M1092" s="16"/>
      <c r="N1092" s="16"/>
    </row>
    <row r="1093">
      <c r="B1093" s="7" t="s">
        <v>321</v>
      </c>
      <c r="C1093" s="16"/>
      <c r="D1093" s="16"/>
      <c r="E1093" s="16"/>
      <c r="F1093" s="16"/>
      <c r="G1093" s="16"/>
      <c r="H1093" s="16"/>
      <c r="I1093" s="16"/>
      <c r="J1093" s="16"/>
      <c r="K1093" s="16"/>
      <c r="L1093" s="16"/>
      <c r="M1093" s="16"/>
      <c r="N1093" s="16"/>
    </row>
    <row r="1094">
      <c r="B1094" s="26" t="s">
        <v>44</v>
      </c>
      <c r="C1094" s="16"/>
      <c r="D1094" s="16"/>
      <c r="E1094" s="16"/>
      <c r="F1094" s="16"/>
      <c r="G1094" s="16"/>
      <c r="H1094" s="16"/>
      <c r="I1094" s="16"/>
      <c r="J1094" s="16"/>
      <c r="K1094" s="16"/>
      <c r="L1094" s="16"/>
      <c r="M1094" s="16"/>
      <c r="N1094" s="16"/>
    </row>
    <row r="1095">
      <c r="B1095" t="s">
        <v>36</v>
      </c>
      <c r="C1095" s="16" t="n">
        <v>0.0385827370300118</v>
      </c>
      <c r="D1095" s="16" t="n">
        <v>0.0380033402284135</v>
      </c>
      <c r="E1095" s="16" t="n">
        <v>0.040158232099891</v>
      </c>
      <c r="F1095" s="16"/>
      <c r="G1095" s="16" t="n">
        <v>0.0559693016073033</v>
      </c>
      <c r="H1095" s="16" t="n">
        <v>0.0469745596068872</v>
      </c>
      <c r="I1095" s="16" t="n">
        <v>0.0239086946863237</v>
      </c>
      <c r="J1095" s="16"/>
      <c r="K1095" s="16" t="n">
        <v>0.0355167277386424</v>
      </c>
      <c r="L1095" s="16" t="n">
        <v>0.044105795587453</v>
      </c>
      <c r="M1095" s="16" t="n">
        <v>0.0294506742476205</v>
      </c>
      <c r="N1095" s="16" t="n">
        <v>0.0555996278846405</v>
      </c>
    </row>
    <row r="1096">
      <c r="B1096" t="s">
        <v>37</v>
      </c>
      <c r="C1096" s="16" t="n">
        <v>0.140444946866095</v>
      </c>
      <c r="D1096" s="16" t="n">
        <v>0.118717768622094</v>
      </c>
      <c r="E1096" s="16" t="n">
        <v>0.163872614256635</v>
      </c>
      <c r="F1096" s="16"/>
      <c r="G1096" s="16" t="n">
        <v>0.176772890848018</v>
      </c>
      <c r="H1096" s="16" t="n">
        <v>0.13633738154892</v>
      </c>
      <c r="I1096" s="16" t="n">
        <v>0.129918232599846</v>
      </c>
      <c r="J1096" s="16"/>
      <c r="K1096" s="16" t="n">
        <v>0.150303014514989</v>
      </c>
      <c r="L1096" s="16" t="n">
        <v>0.127245976837479</v>
      </c>
      <c r="M1096" s="16" t="n">
        <v>0.0889643220671962</v>
      </c>
      <c r="N1096" s="16" t="n">
        <v>0.160192293409371</v>
      </c>
    </row>
    <row r="1097">
      <c r="B1097" t="s">
        <v>288</v>
      </c>
      <c r="C1097" s="16" t="n">
        <v>0.420370318917239</v>
      </c>
      <c r="D1097" s="16" t="n">
        <v>0.420298388691524</v>
      </c>
      <c r="E1097" s="16" t="n">
        <v>0.420291259271887</v>
      </c>
      <c r="F1097" s="16"/>
      <c r="G1097" s="16" t="n">
        <v>0.349775772554227</v>
      </c>
      <c r="H1097" s="16" t="n">
        <v>0.448837196740967</v>
      </c>
      <c r="I1097" s="16" t="n">
        <v>0.421769046813226</v>
      </c>
      <c r="J1097" s="16"/>
      <c r="K1097" s="16" t="n">
        <v>0.423745513809708</v>
      </c>
      <c r="L1097" s="16" t="n">
        <v>0.423444853377127</v>
      </c>
      <c r="M1097" s="16" t="n">
        <v>0.436638431631831</v>
      </c>
      <c r="N1097" s="16" t="n">
        <v>0.397942208899473</v>
      </c>
    </row>
    <row r="1098">
      <c r="B1098" t="s">
        <v>40</v>
      </c>
      <c r="C1098" s="16" t="n">
        <v>0.257332825118704</v>
      </c>
      <c r="D1098" s="16" t="n">
        <v>0.291727747245177</v>
      </c>
      <c r="E1098" s="16" t="n">
        <v>0.222513804159178</v>
      </c>
      <c r="F1098" s="16"/>
      <c r="G1098" s="16" t="n">
        <v>0.236148613561537</v>
      </c>
      <c r="H1098" s="16" t="n">
        <v>0.220065699384723</v>
      </c>
      <c r="I1098" s="16" t="n">
        <v>0.300369982871791</v>
      </c>
      <c r="J1098" s="16"/>
      <c r="K1098" s="16" t="n">
        <v>0.240411501332965</v>
      </c>
      <c r="L1098" s="16" t="n">
        <v>0.272604233322946</v>
      </c>
      <c r="M1098" s="16" t="n">
        <v>0.321772274124464</v>
      </c>
      <c r="N1098" s="16" t="n">
        <v>0.257643679385962</v>
      </c>
    </row>
    <row r="1099">
      <c r="B1099" t="s">
        <v>74</v>
      </c>
      <c r="C1099" s="16" t="n">
        <v>0.14326917206795</v>
      </c>
      <c r="D1099" s="16" t="n">
        <v>0.131252755212792</v>
      </c>
      <c r="E1099" s="16" t="n">
        <v>0.153164090212409</v>
      </c>
      <c r="F1099" s="16"/>
      <c r="G1099" s="16" t="n">
        <v>0.181333421428915</v>
      </c>
      <c r="H1099" s="16" t="n">
        <v>0.147785162718503</v>
      </c>
      <c r="I1099" s="16" t="n">
        <v>0.124034043028814</v>
      </c>
      <c r="J1099" s="16"/>
      <c r="K1099" s="16" t="n">
        <v>0.150023242603696</v>
      </c>
      <c r="L1099" s="16" t="n">
        <v>0.132599140874995</v>
      </c>
      <c r="M1099" s="16" t="n">
        <v>0.123174297928888</v>
      </c>
      <c r="N1099" s="16" t="n">
        <v>0.128622190420554</v>
      </c>
    </row>
    <row r="1100">
      <c r="C1100" s="16"/>
      <c r="D1100" s="16"/>
      <c r="E1100" s="16"/>
      <c r="F1100" s="16"/>
      <c r="G1100" s="16"/>
      <c r="H1100" s="16"/>
      <c r="I1100" s="16"/>
      <c r="J1100" s="16"/>
      <c r="K1100" s="16"/>
      <c r="L1100" s="16"/>
      <c r="M1100" s="16"/>
      <c r="N1100" s="16"/>
    </row>
    <row r="1101">
      <c r="B1101" s="7" t="s">
        <v>322</v>
      </c>
      <c r="C1101" s="16"/>
      <c r="D1101" s="16"/>
      <c r="E1101" s="16"/>
      <c r="F1101" s="16"/>
      <c r="G1101" s="16"/>
      <c r="H1101" s="16"/>
      <c r="I1101" s="16"/>
      <c r="J1101" s="16"/>
      <c r="K1101" s="16"/>
      <c r="L1101" s="16"/>
      <c r="M1101" s="16"/>
      <c r="N1101" s="16"/>
    </row>
    <row r="1102">
      <c r="B1102" s="26" t="s">
        <v>44</v>
      </c>
      <c r="C1102" s="16"/>
      <c r="D1102" s="16"/>
      <c r="E1102" s="16"/>
      <c r="F1102" s="16"/>
      <c r="G1102" s="16"/>
      <c r="H1102" s="16"/>
      <c r="I1102" s="16"/>
      <c r="J1102" s="16"/>
      <c r="K1102" s="16"/>
      <c r="L1102" s="16"/>
      <c r="M1102" s="16"/>
      <c r="N1102" s="16"/>
    </row>
    <row r="1103">
      <c r="B1103" t="s">
        <v>36</v>
      </c>
      <c r="C1103" s="16" t="n">
        <v>0.0464748679569196</v>
      </c>
      <c r="D1103" s="16" t="n">
        <v>0.0474088507397133</v>
      </c>
      <c r="E1103" s="16" t="n">
        <v>0.0458631281541934</v>
      </c>
      <c r="F1103" s="16"/>
      <c r="G1103" s="16" t="n">
        <v>0.0704342376154104</v>
      </c>
      <c r="H1103" s="16" t="n">
        <v>0.0552966676078401</v>
      </c>
      <c r="I1103" s="16" t="n">
        <v>0.0288048208523016</v>
      </c>
      <c r="J1103" s="16"/>
      <c r="K1103" s="16" t="n">
        <v>0.0503833230410429</v>
      </c>
      <c r="L1103" s="16" t="n">
        <v>0.0275645429649901</v>
      </c>
      <c r="M1103" s="16" t="n">
        <v>0.0442597439604748</v>
      </c>
      <c r="N1103" s="16" t="n">
        <v>0.0464258568413625</v>
      </c>
    </row>
    <row r="1104">
      <c r="B1104" t="s">
        <v>37</v>
      </c>
      <c r="C1104" s="16" t="n">
        <v>0.176117877768168</v>
      </c>
      <c r="D1104" s="16" t="n">
        <v>0.151753055823014</v>
      </c>
      <c r="E1104" s="16" t="n">
        <v>0.201169599344342</v>
      </c>
      <c r="F1104" s="16"/>
      <c r="G1104" s="16" t="n">
        <v>0.166786186632646</v>
      </c>
      <c r="H1104" s="16" t="n">
        <v>0.202769922039747</v>
      </c>
      <c r="I1104" s="16" t="n">
        <v>0.155008651346894</v>
      </c>
      <c r="J1104" s="16"/>
      <c r="K1104" s="16" t="n">
        <v>0.194777231716496</v>
      </c>
      <c r="L1104" s="16" t="n">
        <v>0.147554304122402</v>
      </c>
      <c r="M1104" s="16" t="n">
        <v>0.143920702579002</v>
      </c>
      <c r="N1104" s="16" t="n">
        <v>0.156745667658877</v>
      </c>
    </row>
    <row r="1105">
      <c r="B1105" t="s">
        <v>288</v>
      </c>
      <c r="C1105" s="16" t="n">
        <v>0.393043430807473</v>
      </c>
      <c r="D1105" s="16" t="n">
        <v>0.376675751546019</v>
      </c>
      <c r="E1105" s="16" t="n">
        <v>0.408155359192535</v>
      </c>
      <c r="F1105" s="16"/>
      <c r="G1105" s="16" t="n">
        <v>0.398711859599743</v>
      </c>
      <c r="H1105" s="16" t="n">
        <v>0.381182452902156</v>
      </c>
      <c r="I1105" s="16" t="n">
        <v>0.401839108300154</v>
      </c>
      <c r="J1105" s="16"/>
      <c r="K1105" s="16" t="n">
        <v>0.391219461482066</v>
      </c>
      <c r="L1105" s="16" t="n">
        <v>0.442845422708448</v>
      </c>
      <c r="M1105" s="16" t="n">
        <v>0.359644474812465</v>
      </c>
      <c r="N1105" s="16" t="n">
        <v>0.367077710072217</v>
      </c>
    </row>
    <row r="1106">
      <c r="B1106" t="s">
        <v>40</v>
      </c>
      <c r="C1106" s="16" t="n">
        <v>0.268938982772842</v>
      </c>
      <c r="D1106" s="16" t="n">
        <v>0.323196363153023</v>
      </c>
      <c r="E1106" s="16" t="n">
        <v>0.216758007686363</v>
      </c>
      <c r="F1106" s="16"/>
      <c r="G1106" s="16" t="n">
        <v>0.244544690845005</v>
      </c>
      <c r="H1106" s="16" t="n">
        <v>0.237456396030207</v>
      </c>
      <c r="I1106" s="16" t="n">
        <v>0.307862533292221</v>
      </c>
      <c r="J1106" s="16"/>
      <c r="K1106" s="16" t="n">
        <v>0.244093234259906</v>
      </c>
      <c r="L1106" s="16" t="n">
        <v>0.288072070547804</v>
      </c>
      <c r="M1106" s="16" t="n">
        <v>0.331369215556291</v>
      </c>
      <c r="N1106" s="16" t="n">
        <v>0.318824053813496</v>
      </c>
    </row>
    <row r="1107">
      <c r="B1107" t="s">
        <v>74</v>
      </c>
      <c r="C1107" s="16" t="n">
        <v>0.115424840694597</v>
      </c>
      <c r="D1107" s="16" t="n">
        <v>0.100965978738231</v>
      </c>
      <c r="E1107" s="16" t="n">
        <v>0.128053905622567</v>
      </c>
      <c r="F1107" s="16"/>
      <c r="G1107" s="16" t="n">
        <v>0.119523025307195</v>
      </c>
      <c r="H1107" s="16" t="n">
        <v>0.123294561420049</v>
      </c>
      <c r="I1107" s="16" t="n">
        <v>0.106484886208429</v>
      </c>
      <c r="J1107" s="16"/>
      <c r="K1107" s="16" t="n">
        <v>0.119526749500489</v>
      </c>
      <c r="L1107" s="16" t="n">
        <v>0.0939636596563559</v>
      </c>
      <c r="M1107" s="16" t="n">
        <v>0.120805863091767</v>
      </c>
      <c r="N1107" s="16" t="n">
        <v>0.110926711614048</v>
      </c>
    </row>
    <row r="1108">
      <c r="C1108" s="16"/>
      <c r="D1108" s="16"/>
      <c r="E1108" s="16"/>
      <c r="F1108" s="16"/>
      <c r="G1108" s="16"/>
      <c r="H1108" s="16"/>
      <c r="I1108" s="16"/>
      <c r="J1108" s="16"/>
      <c r="K1108" s="16"/>
      <c r="L1108" s="16"/>
      <c r="M1108" s="16"/>
      <c r="N1108" s="16"/>
    </row>
    <row r="1109">
      <c r="B1109" s="7" t="s">
        <v>323</v>
      </c>
      <c r="C1109" s="16"/>
      <c r="D1109" s="16"/>
      <c r="E1109" s="16"/>
      <c r="F1109" s="16"/>
      <c r="G1109" s="16"/>
      <c r="H1109" s="16"/>
      <c r="I1109" s="16"/>
      <c r="J1109" s="16"/>
      <c r="K1109" s="16"/>
      <c r="L1109" s="16"/>
      <c r="M1109" s="16"/>
      <c r="N1109" s="16"/>
    </row>
    <row r="1110">
      <c r="B1110" s="26" t="s">
        <v>44</v>
      </c>
      <c r="C1110" s="16"/>
      <c r="D1110" s="16"/>
      <c r="E1110" s="16"/>
      <c r="F1110" s="16"/>
      <c r="G1110" s="16"/>
      <c r="H1110" s="16"/>
      <c r="I1110" s="16"/>
      <c r="J1110" s="16"/>
      <c r="K1110" s="16"/>
      <c r="L1110" s="16"/>
      <c r="M1110" s="16"/>
      <c r="N1110" s="16"/>
    </row>
    <row r="1111">
      <c r="B1111" t="s">
        <v>36</v>
      </c>
      <c r="C1111" s="16" t="n">
        <v>0.0263024916996909</v>
      </c>
      <c r="D1111" s="16" t="n">
        <v>0.0249952174716089</v>
      </c>
      <c r="E1111" s="16" t="n">
        <v>0.0282878720489151</v>
      </c>
      <c r="F1111" s="16"/>
      <c r="G1111" s="16" t="n">
        <v>0.0486207404134227</v>
      </c>
      <c r="H1111" s="16" t="n">
        <v>0.0260712254460874</v>
      </c>
      <c r="I1111" s="16" t="n">
        <v>0.017702846016166</v>
      </c>
      <c r="J1111" s="16"/>
      <c r="K1111" s="16" t="n">
        <v>0.0218601082803292</v>
      </c>
      <c r="L1111" s="16" t="n">
        <v>0.0254167278834378</v>
      </c>
      <c r="M1111" s="16" t="n">
        <v>0.0277152987718099</v>
      </c>
      <c r="N1111" s="16" t="n">
        <v>0.0498047316517407</v>
      </c>
    </row>
    <row r="1112">
      <c r="B1112" t="s">
        <v>37</v>
      </c>
      <c r="C1112" s="16" t="n">
        <v>0.0919955694175292</v>
      </c>
      <c r="D1112" s="16" t="n">
        <v>0.080344849248523</v>
      </c>
      <c r="E1112" s="16" t="n">
        <v>0.103302641413801</v>
      </c>
      <c r="F1112" s="16"/>
      <c r="G1112" s="16" t="n">
        <v>0.0687871878102971</v>
      </c>
      <c r="H1112" s="16" t="n">
        <v>0.0993067560607221</v>
      </c>
      <c r="I1112" s="16" t="n">
        <v>0.0943602073755192</v>
      </c>
      <c r="J1112" s="16"/>
      <c r="K1112" s="16" t="n">
        <v>0.104888446141557</v>
      </c>
      <c r="L1112" s="16" t="n">
        <v>0.0978214808505464</v>
      </c>
      <c r="M1112" s="16" t="n">
        <v>0.035718835434826</v>
      </c>
      <c r="N1112" s="16" t="n">
        <v>0.0553096432384846</v>
      </c>
    </row>
    <row r="1113">
      <c r="B1113" t="s">
        <v>288</v>
      </c>
      <c r="C1113" s="16" t="n">
        <v>0.429736943923364</v>
      </c>
      <c r="D1113" s="16" t="n">
        <v>0.409370798994928</v>
      </c>
      <c r="E1113" s="16" t="n">
        <v>0.448955308886759</v>
      </c>
      <c r="F1113" s="16"/>
      <c r="G1113" s="16" t="n">
        <v>0.409665096065361</v>
      </c>
      <c r="H1113" s="16" t="n">
        <v>0.440735474516165</v>
      </c>
      <c r="I1113" s="16" t="n">
        <v>0.427432378532843</v>
      </c>
      <c r="J1113" s="16"/>
      <c r="K1113" s="16" t="n">
        <v>0.436230558883049</v>
      </c>
      <c r="L1113" s="16" t="n">
        <v>0.43719264320324</v>
      </c>
      <c r="M1113" s="16" t="n">
        <v>0.369945081297954</v>
      </c>
      <c r="N1113" s="16" t="n">
        <v>0.436869518034903</v>
      </c>
    </row>
    <row r="1114">
      <c r="B1114" t="s">
        <v>40</v>
      </c>
      <c r="C1114" s="16" t="n">
        <v>0.357483108631293</v>
      </c>
      <c r="D1114" s="16" t="n">
        <v>0.397223276814497</v>
      </c>
      <c r="E1114" s="16" t="n">
        <v>0.31805963019952</v>
      </c>
      <c r="F1114" s="16"/>
      <c r="G1114" s="16" t="n">
        <v>0.375069152169679</v>
      </c>
      <c r="H1114" s="16" t="n">
        <v>0.322045904312742</v>
      </c>
      <c r="I1114" s="16" t="n">
        <v>0.383505191140392</v>
      </c>
      <c r="J1114" s="16"/>
      <c r="K1114" s="16" t="n">
        <v>0.332340491472828</v>
      </c>
      <c r="L1114" s="16" t="n">
        <v>0.358895162404283</v>
      </c>
      <c r="M1114" s="16" t="n">
        <v>0.518659985025651</v>
      </c>
      <c r="N1114" s="16" t="n">
        <v>0.347756390293784</v>
      </c>
    </row>
    <row r="1115">
      <c r="B1115" t="s">
        <v>74</v>
      </c>
      <c r="C1115" s="16" t="n">
        <v>0.0944818863281232</v>
      </c>
      <c r="D1115" s="16" t="n">
        <v>0.0880658574704424</v>
      </c>
      <c r="E1115" s="16" t="n">
        <v>0.101394547451005</v>
      </c>
      <c r="F1115" s="16"/>
      <c r="G1115" s="16" t="n">
        <v>0.0978578235412404</v>
      </c>
      <c r="H1115" s="16" t="n">
        <v>0.111840639664284</v>
      </c>
      <c r="I1115" s="16" t="n">
        <v>0.0769993769350796</v>
      </c>
      <c r="J1115" s="16"/>
      <c r="K1115" s="16" t="n">
        <v>0.104680395222238</v>
      </c>
      <c r="L1115" s="16" t="n">
        <v>0.0806739856584924</v>
      </c>
      <c r="M1115" s="16" t="n">
        <v>0.0479607994697594</v>
      </c>
      <c r="N1115" s="16" t="n">
        <v>0.110259716781088</v>
      </c>
    </row>
    <row r="1116">
      <c r="C1116" s="16"/>
      <c r="D1116" s="16"/>
      <c r="E1116" s="16"/>
      <c r="F1116" s="16"/>
      <c r="G1116" s="16"/>
      <c r="H1116" s="16"/>
      <c r="I1116" s="16"/>
      <c r="J1116" s="16"/>
      <c r="K1116" s="16"/>
      <c r="L1116" s="16"/>
      <c r="M1116" s="16"/>
      <c r="N1116" s="16"/>
    </row>
    <row r="1117">
      <c r="B1117" s="7" t="s">
        <v>324</v>
      </c>
      <c r="C1117" s="16"/>
      <c r="D1117" s="16"/>
      <c r="E1117" s="16"/>
      <c r="F1117" s="16"/>
      <c r="G1117" s="16"/>
      <c r="H1117" s="16"/>
      <c r="I1117" s="16"/>
      <c r="J1117" s="16"/>
      <c r="K1117" s="16"/>
      <c r="L1117" s="16"/>
      <c r="M1117" s="16"/>
      <c r="N1117" s="16"/>
    </row>
    <row r="1118">
      <c r="B1118" s="26" t="s">
        <v>44</v>
      </c>
      <c r="C1118" s="16"/>
      <c r="D1118" s="16"/>
      <c r="E1118" s="16"/>
      <c r="F1118" s="16"/>
      <c r="G1118" s="16"/>
      <c r="H1118" s="16"/>
      <c r="I1118" s="16"/>
      <c r="J1118" s="16"/>
      <c r="K1118" s="16"/>
      <c r="L1118" s="16"/>
      <c r="M1118" s="16"/>
      <c r="N1118" s="16"/>
    </row>
    <row r="1119">
      <c r="B1119" t="s">
        <v>36</v>
      </c>
      <c r="C1119" s="16" t="n">
        <v>0.0620394169352366</v>
      </c>
      <c r="D1119" s="16" t="n">
        <v>0.0604283609902171</v>
      </c>
      <c r="E1119" s="16" t="n">
        <v>0.0614638585545929</v>
      </c>
      <c r="F1119" s="16"/>
      <c r="G1119" s="16" t="n">
        <v>0.0645380041911539</v>
      </c>
      <c r="H1119" s="16" t="n">
        <v>0.0650302993629259</v>
      </c>
      <c r="I1119" s="16" t="n">
        <v>0.0582701067413457</v>
      </c>
      <c r="J1119" s="16"/>
      <c r="K1119" s="16" t="n">
        <v>0.0589521936613609</v>
      </c>
      <c r="L1119" s="16" t="n">
        <v>0.0421227393834688</v>
      </c>
      <c r="M1119" s="16" t="n">
        <v>0.0788951353446439</v>
      </c>
      <c r="N1119" s="16" t="n">
        <v>0.0987180621509794</v>
      </c>
    </row>
    <row r="1120">
      <c r="B1120" t="s">
        <v>37</v>
      </c>
      <c r="C1120" s="16" t="n">
        <v>0.199899781723801</v>
      </c>
      <c r="D1120" s="16" t="n">
        <v>0.182491488529759</v>
      </c>
      <c r="E1120" s="16" t="n">
        <v>0.218639477568786</v>
      </c>
      <c r="F1120" s="16"/>
      <c r="G1120" s="16" t="n">
        <v>0.167764656302658</v>
      </c>
      <c r="H1120" s="16" t="n">
        <v>0.198757885882208</v>
      </c>
      <c r="I1120" s="16" t="n">
        <v>0.213654169501793</v>
      </c>
      <c r="J1120" s="16"/>
      <c r="K1120" s="16" t="n">
        <v>0.206136046228869</v>
      </c>
      <c r="L1120" s="16" t="n">
        <v>0.202036050297302</v>
      </c>
      <c r="M1120" s="16" t="n">
        <v>0.169400400145285</v>
      </c>
      <c r="N1120" s="16" t="n">
        <v>0.194146776977341</v>
      </c>
    </row>
    <row r="1121">
      <c r="B1121" t="s">
        <v>288</v>
      </c>
      <c r="C1121" s="16" t="n">
        <v>0.288220882254522</v>
      </c>
      <c r="D1121" s="16" t="n">
        <v>0.29858428527649</v>
      </c>
      <c r="E1121" s="16" t="n">
        <v>0.279058063546279</v>
      </c>
      <c r="F1121" s="16"/>
      <c r="G1121" s="16" t="n">
        <v>0.232576767060478</v>
      </c>
      <c r="H1121" s="16" t="n">
        <v>0.297738581510084</v>
      </c>
      <c r="I1121" s="16" t="n">
        <v>0.301343552944008</v>
      </c>
      <c r="J1121" s="16"/>
      <c r="K1121" s="16" t="n">
        <v>0.28992529779633</v>
      </c>
      <c r="L1121" s="16" t="n">
        <v>0.287617715258702</v>
      </c>
      <c r="M1121" s="16" t="n">
        <v>0.310073440600904</v>
      </c>
      <c r="N1121" s="16" t="n">
        <v>0.254412822999418</v>
      </c>
    </row>
    <row r="1122">
      <c r="B1122" t="s">
        <v>40</v>
      </c>
      <c r="C1122" s="16" t="n">
        <v>0.144130996663866</v>
      </c>
      <c r="D1122" s="16" t="n">
        <v>0.166991347481488</v>
      </c>
      <c r="E1122" s="16" t="n">
        <v>0.124130878864949</v>
      </c>
      <c r="F1122" s="16"/>
      <c r="G1122" s="16" t="n">
        <v>0.124279095051601</v>
      </c>
      <c r="H1122" s="16" t="n">
        <v>0.132954083816744</v>
      </c>
      <c r="I1122" s="16" t="n">
        <v>0.162369764675953</v>
      </c>
      <c r="J1122" s="16"/>
      <c r="K1122" s="16" t="n">
        <v>0.124815852357742</v>
      </c>
      <c r="L1122" s="16" t="n">
        <v>0.181179418789076</v>
      </c>
      <c r="M1122" s="16" t="n">
        <v>0.175301856589394</v>
      </c>
      <c r="N1122" s="16" t="n">
        <v>0.175240301234416</v>
      </c>
    </row>
    <row r="1123">
      <c r="B1123" t="s">
        <v>74</v>
      </c>
      <c r="C1123" s="16" t="n">
        <v>0.305708922422575</v>
      </c>
      <c r="D1123" s="16" t="n">
        <v>0.291504517722045</v>
      </c>
      <c r="E1123" s="16" t="n">
        <v>0.316707721465392</v>
      </c>
      <c r="F1123" s="16"/>
      <c r="G1123" s="16" t="n">
        <v>0.41084147739411</v>
      </c>
      <c r="H1123" s="16" t="n">
        <v>0.305519149428037</v>
      </c>
      <c r="I1123" s="16" t="n">
        <v>0.2643624061369</v>
      </c>
      <c r="J1123" s="16"/>
      <c r="K1123" s="16" t="n">
        <v>0.320170609955699</v>
      </c>
      <c r="L1123" s="16" t="n">
        <v>0.287044076271451</v>
      </c>
      <c r="M1123" s="16" t="n">
        <v>0.266329167319774</v>
      </c>
      <c r="N1123" s="16" t="n">
        <v>0.277482036637846</v>
      </c>
    </row>
    <row r="1124">
      <c r="C1124" s="16"/>
      <c r="D1124" s="16"/>
      <c r="E1124" s="16"/>
      <c r="F1124" s="16"/>
      <c r="G1124" s="16"/>
      <c r="H1124" s="16"/>
      <c r="I1124" s="16"/>
      <c r="J1124" s="16"/>
      <c r="K1124" s="16"/>
      <c r="L1124" s="16"/>
      <c r="M1124" s="16"/>
      <c r="N1124" s="16"/>
    </row>
    <row r="1125">
      <c r="B1125" s="7" t="s">
        <v>325</v>
      </c>
      <c r="C1125" s="16"/>
      <c r="D1125" s="16"/>
      <c r="E1125" s="16"/>
      <c r="F1125" s="16"/>
      <c r="G1125" s="16"/>
      <c r="H1125" s="16"/>
      <c r="I1125" s="16"/>
      <c r="J1125" s="16"/>
      <c r="K1125" s="16"/>
      <c r="L1125" s="16"/>
      <c r="M1125" s="16"/>
      <c r="N1125" s="16"/>
    </row>
    <row r="1126">
      <c r="B1126" s="26" t="s">
        <v>44</v>
      </c>
      <c r="C1126" s="16"/>
      <c r="D1126" s="16"/>
      <c r="E1126" s="16"/>
      <c r="F1126" s="16"/>
      <c r="G1126" s="16"/>
      <c r="H1126" s="16"/>
      <c r="I1126" s="16"/>
      <c r="J1126" s="16"/>
      <c r="K1126" s="16"/>
      <c r="L1126" s="16"/>
      <c r="M1126" s="16"/>
      <c r="N1126" s="16"/>
    </row>
    <row r="1127">
      <c r="B1127" t="s">
        <v>36</v>
      </c>
      <c r="C1127" s="16" t="n">
        <v>0.0448821180906179</v>
      </c>
      <c r="D1127" s="16" t="n">
        <v>0.0399264081474241</v>
      </c>
      <c r="E1127" s="16" t="n">
        <v>0.0500204245799317</v>
      </c>
      <c r="F1127" s="16"/>
      <c r="G1127" s="16" t="n">
        <v>0.0564880610189239</v>
      </c>
      <c r="H1127" s="16" t="n">
        <v>0.050496501237144</v>
      </c>
      <c r="I1127" s="16" t="n">
        <v>0.0350750857258154</v>
      </c>
      <c r="J1127" s="16"/>
      <c r="K1127" s="16" t="n">
        <v>0.0499747001520057</v>
      </c>
      <c r="L1127" s="16" t="n">
        <v>0.0279446701064826</v>
      </c>
      <c r="M1127" s="16" t="n">
        <v>0.037476778699027</v>
      </c>
      <c r="N1127" s="16" t="n">
        <v>0.0577860530258268</v>
      </c>
    </row>
    <row r="1128">
      <c r="B1128" t="s">
        <v>37</v>
      </c>
      <c r="C1128" s="16" t="n">
        <v>0.187861660041493</v>
      </c>
      <c r="D1128" s="16" t="n">
        <v>0.162138859792487</v>
      </c>
      <c r="E1128" s="16" t="n">
        <v>0.21289838373587</v>
      </c>
      <c r="F1128" s="16"/>
      <c r="G1128" s="16" t="n">
        <v>0.150857487267313</v>
      </c>
      <c r="H1128" s="16" t="n">
        <v>0.206455107623092</v>
      </c>
      <c r="I1128" s="16" t="n">
        <v>0.18517898723378</v>
      </c>
      <c r="J1128" s="16"/>
      <c r="K1128" s="16" t="n">
        <v>0.200393664992299</v>
      </c>
      <c r="L1128" s="16" t="n">
        <v>0.162625471631851</v>
      </c>
      <c r="M1128" s="16" t="n">
        <v>0.167660233019022</v>
      </c>
      <c r="N1128" s="16" t="n">
        <v>0.183924804830093</v>
      </c>
    </row>
    <row r="1129">
      <c r="B1129" t="s">
        <v>288</v>
      </c>
      <c r="C1129" s="16" t="n">
        <v>0.352285102380026</v>
      </c>
      <c r="D1129" s="16" t="n">
        <v>0.363597146725362</v>
      </c>
      <c r="E1129" s="16" t="n">
        <v>0.338924970188409</v>
      </c>
      <c r="F1129" s="16"/>
      <c r="G1129" s="16" t="n">
        <v>0.322623394465774</v>
      </c>
      <c r="H1129" s="16" t="n">
        <v>0.325057797596432</v>
      </c>
      <c r="I1129" s="16" t="n">
        <v>0.389330303793848</v>
      </c>
      <c r="J1129" s="16"/>
      <c r="K1129" s="16" t="n">
        <v>0.334531459927942</v>
      </c>
      <c r="L1129" s="16" t="n">
        <v>0.414285657631056</v>
      </c>
      <c r="M1129" s="16" t="n">
        <v>0.362395564141769</v>
      </c>
      <c r="N1129" s="16" t="n">
        <v>0.335919000766121</v>
      </c>
    </row>
    <row r="1130">
      <c r="B1130" t="s">
        <v>40</v>
      </c>
      <c r="C1130" s="16" t="n">
        <v>0.169739039033219</v>
      </c>
      <c r="D1130" s="16" t="n">
        <v>0.20844351603492</v>
      </c>
      <c r="E1130" s="16" t="n">
        <v>0.134573892891119</v>
      </c>
      <c r="F1130" s="16"/>
      <c r="G1130" s="16" t="n">
        <v>0.149545979865343</v>
      </c>
      <c r="H1130" s="16" t="n">
        <v>0.159633417755431</v>
      </c>
      <c r="I1130" s="16" t="n">
        <v>0.187115909047702</v>
      </c>
      <c r="J1130" s="16"/>
      <c r="K1130" s="16" t="n">
        <v>0.146851353280556</v>
      </c>
      <c r="L1130" s="16" t="n">
        <v>0.191092833096502</v>
      </c>
      <c r="M1130" s="16" t="n">
        <v>0.236029979051397</v>
      </c>
      <c r="N1130" s="16" t="n">
        <v>0.224107289264236</v>
      </c>
    </row>
    <row r="1131">
      <c r="B1131" t="s">
        <v>74</v>
      </c>
      <c r="C1131" s="16" t="n">
        <v>0.245232080454644</v>
      </c>
      <c r="D1131" s="16" t="n">
        <v>0.225894069299807</v>
      </c>
      <c r="E1131" s="16" t="n">
        <v>0.26358232860467</v>
      </c>
      <c r="F1131" s="16"/>
      <c r="G1131" s="16" t="n">
        <v>0.320485077382647</v>
      </c>
      <c r="H1131" s="16" t="n">
        <v>0.258357175787902</v>
      </c>
      <c r="I1131" s="16" t="n">
        <v>0.203299714198854</v>
      </c>
      <c r="J1131" s="16"/>
      <c r="K1131" s="16" t="n">
        <v>0.268248821647197</v>
      </c>
      <c r="L1131" s="16" t="n">
        <v>0.204051367534108</v>
      </c>
      <c r="M1131" s="16" t="n">
        <v>0.196437445088785</v>
      </c>
      <c r="N1131" s="16" t="n">
        <v>0.198262852113722</v>
      </c>
    </row>
    <row r="1132">
      <c r="C1132" s="16"/>
      <c r="D1132" s="16"/>
      <c r="E1132" s="16"/>
      <c r="F1132" s="16"/>
      <c r="G1132" s="16"/>
      <c r="H1132" s="16"/>
      <c r="I1132" s="16"/>
      <c r="J1132" s="16"/>
      <c r="K1132" s="16"/>
      <c r="L1132" s="16"/>
      <c r="M1132" s="16"/>
      <c r="N1132" s="16"/>
    </row>
    <row r="1133">
      <c r="B1133" s="7" t="s">
        <v>326</v>
      </c>
      <c r="C1133" s="16"/>
      <c r="D1133" s="16"/>
      <c r="E1133" s="16"/>
      <c r="F1133" s="16"/>
      <c r="G1133" s="16"/>
      <c r="H1133" s="16"/>
      <c r="I1133" s="16"/>
      <c r="J1133" s="16"/>
      <c r="K1133" s="16"/>
      <c r="L1133" s="16"/>
      <c r="M1133" s="16"/>
      <c r="N1133" s="16"/>
    </row>
    <row r="1134">
      <c r="B1134" s="26" t="s">
        <v>44</v>
      </c>
      <c r="C1134" s="16"/>
      <c r="D1134" s="16"/>
      <c r="E1134" s="16"/>
      <c r="F1134" s="16"/>
      <c r="G1134" s="16"/>
      <c r="H1134" s="16"/>
      <c r="I1134" s="16"/>
      <c r="J1134" s="16"/>
      <c r="K1134" s="16"/>
      <c r="L1134" s="16"/>
      <c r="M1134" s="16"/>
      <c r="N1134" s="16"/>
    </row>
    <row r="1135">
      <c r="B1135" t="s">
        <v>36</v>
      </c>
      <c r="C1135" s="16" t="n">
        <v>0.0487555408515354</v>
      </c>
      <c r="D1135" s="16" t="n">
        <v>0.041058218840393</v>
      </c>
      <c r="E1135" s="16" t="n">
        <v>0.0577043368907674</v>
      </c>
      <c r="F1135" s="16"/>
      <c r="G1135" s="16" t="n">
        <v>0.0711591474862629</v>
      </c>
      <c r="H1135" s="16" t="n">
        <v>0.0606581930740398</v>
      </c>
      <c r="I1135" s="16" t="n">
        <v>0.0288337855273644</v>
      </c>
      <c r="J1135" s="16"/>
      <c r="K1135" s="16" t="n">
        <v>0.0511397947527073</v>
      </c>
      <c r="L1135" s="16" t="n">
        <v>0.036148189987009</v>
      </c>
      <c r="M1135" s="16" t="n">
        <v>0.0387265810334565</v>
      </c>
      <c r="N1135" s="16" t="n">
        <v>0.0604579064624982</v>
      </c>
    </row>
    <row r="1136">
      <c r="B1136" t="s">
        <v>37</v>
      </c>
      <c r="C1136" s="16" t="n">
        <v>0.183070424069743</v>
      </c>
      <c r="D1136" s="16" t="n">
        <v>0.143502697196974</v>
      </c>
      <c r="E1136" s="16" t="n">
        <v>0.22427114645866</v>
      </c>
      <c r="F1136" s="16"/>
      <c r="G1136" s="16" t="n">
        <v>0.187021974443808</v>
      </c>
      <c r="H1136" s="16" t="n">
        <v>0.196820158863938</v>
      </c>
      <c r="I1136" s="16" t="n">
        <v>0.168718104108261</v>
      </c>
      <c r="J1136" s="16"/>
      <c r="K1136" s="16" t="n">
        <v>0.205270744011339</v>
      </c>
      <c r="L1136" s="16" t="n">
        <v>0.168382440240767</v>
      </c>
      <c r="M1136" s="16" t="n">
        <v>0.118136229783085</v>
      </c>
      <c r="N1136" s="16" t="n">
        <v>0.142780076802433</v>
      </c>
    </row>
    <row r="1137">
      <c r="B1137" t="s">
        <v>288</v>
      </c>
      <c r="C1137" s="16" t="n">
        <v>0.398605121529175</v>
      </c>
      <c r="D1137" s="16" t="n">
        <v>0.424573151994293</v>
      </c>
      <c r="E1137" s="16" t="n">
        <v>0.371199895888934</v>
      </c>
      <c r="F1137" s="16"/>
      <c r="G1137" s="16" t="n">
        <v>0.371882147468893</v>
      </c>
      <c r="H1137" s="16" t="n">
        <v>0.399611210510904</v>
      </c>
      <c r="I1137" s="16" t="n">
        <v>0.408223622681914</v>
      </c>
      <c r="J1137" s="16"/>
      <c r="K1137" s="16" t="n">
        <v>0.392928829675992</v>
      </c>
      <c r="L1137" s="16" t="n">
        <v>0.391023271281521</v>
      </c>
      <c r="M1137" s="16" t="n">
        <v>0.472553229586068</v>
      </c>
      <c r="N1137" s="16" t="n">
        <v>0.364935423612922</v>
      </c>
    </row>
    <row r="1138">
      <c r="B1138" t="s">
        <v>40</v>
      </c>
      <c r="C1138" s="16" t="n">
        <v>0.23668479486736</v>
      </c>
      <c r="D1138" s="16" t="n">
        <v>0.269740687718463</v>
      </c>
      <c r="E1138" s="16" t="n">
        <v>0.206413564685872</v>
      </c>
      <c r="F1138" s="16"/>
      <c r="G1138" s="16" t="n">
        <v>0.223615521777323</v>
      </c>
      <c r="H1138" s="16" t="n">
        <v>0.200383760963761</v>
      </c>
      <c r="I1138" s="16" t="n">
        <v>0.275618111213515</v>
      </c>
      <c r="J1138" s="16"/>
      <c r="K1138" s="16" t="n">
        <v>0.209815321481957</v>
      </c>
      <c r="L1138" s="16" t="n">
        <v>0.286472868381716</v>
      </c>
      <c r="M1138" s="16" t="n">
        <v>0.290667687998299</v>
      </c>
      <c r="N1138" s="16" t="n">
        <v>0.264821329494317</v>
      </c>
    </row>
    <row r="1139">
      <c r="B1139" t="s">
        <v>74</v>
      </c>
      <c r="C1139" s="16" t="n">
        <v>0.132884118682187</v>
      </c>
      <c r="D1139" s="16" t="n">
        <v>0.121125244249878</v>
      </c>
      <c r="E1139" s="16" t="n">
        <v>0.140411056075766</v>
      </c>
      <c r="F1139" s="16"/>
      <c r="G1139" s="16" t="n">
        <v>0.146321208823712</v>
      </c>
      <c r="H1139" s="16" t="n">
        <v>0.142526676587357</v>
      </c>
      <c r="I1139" s="16" t="n">
        <v>0.118606376468945</v>
      </c>
      <c r="J1139" s="16"/>
      <c r="K1139" s="16" t="n">
        <v>0.140845310078005</v>
      </c>
      <c r="L1139" s="16" t="n">
        <v>0.117973230108986</v>
      </c>
      <c r="M1139" s="16" t="n">
        <v>0.0799162715990921</v>
      </c>
      <c r="N1139" s="16" t="n">
        <v>0.16700526362783</v>
      </c>
    </row>
    <row r="1140">
      <c r="C1140" s="16"/>
      <c r="D1140" s="16"/>
      <c r="E1140" s="16"/>
      <c r="F1140" s="16"/>
      <c r="G1140" s="16"/>
      <c r="H1140" s="16"/>
      <c r="I1140" s="16"/>
      <c r="J1140" s="16"/>
      <c r="K1140" s="16"/>
      <c r="L1140" s="16"/>
      <c r="M1140" s="16"/>
      <c r="N1140" s="16"/>
    </row>
    <row r="1141">
      <c r="B1141" s="7" t="s">
        <v>332</v>
      </c>
      <c r="C1141" s="16"/>
      <c r="D1141" s="16"/>
      <c r="E1141" s="16"/>
      <c r="F1141" s="16"/>
      <c r="G1141" s="16"/>
      <c r="H1141" s="16"/>
      <c r="I1141" s="16"/>
      <c r="J1141" s="16"/>
      <c r="K1141" s="16"/>
      <c r="L1141" s="16"/>
      <c r="M1141" s="16"/>
      <c r="N1141" s="16"/>
    </row>
    <row r="1142">
      <c r="B1142" s="26" t="s">
        <v>333</v>
      </c>
      <c r="C1142" s="16"/>
      <c r="D1142" s="16"/>
      <c r="E1142" s="16"/>
      <c r="F1142" s="16"/>
      <c r="G1142" s="16"/>
      <c r="H1142" s="16"/>
      <c r="I1142" s="16"/>
      <c r="J1142" s="16"/>
      <c r="K1142" s="16"/>
      <c r="L1142" s="16"/>
      <c r="M1142" s="16"/>
      <c r="N1142" s="16"/>
    </row>
    <row r="1143">
      <c r="B1143" t="s">
        <v>327</v>
      </c>
      <c r="C1143" s="16" t="n">
        <v>0.0187650378307695</v>
      </c>
      <c r="D1143" s="16" t="n">
        <v>0.022507464745608</v>
      </c>
      <c r="E1143" s="16" t="n">
        <v>0.0156662675453668</v>
      </c>
      <c r="F1143" s="16"/>
      <c r="G1143" s="16" t="n">
        <v>0.0233204870798861</v>
      </c>
      <c r="H1143" s="16" t="n">
        <v>0.0290914315352818</v>
      </c>
      <c r="I1143" s="16" t="n">
        <v>0.00733227472716325</v>
      </c>
      <c r="J1143" s="16"/>
      <c r="K1143" s="16" t="n">
        <v>0.0178192374543189</v>
      </c>
      <c r="L1143" s="16" t="n">
        <v>0.0289836469152734</v>
      </c>
      <c r="M1143" s="16" t="n">
        <v>0</v>
      </c>
      <c r="N1143" s="16" t="n">
        <v>0.0293464924418864</v>
      </c>
    </row>
    <row r="1144">
      <c r="B1144" t="s">
        <v>328</v>
      </c>
      <c r="C1144" s="16" t="n">
        <v>0.0845646657079354</v>
      </c>
      <c r="D1144" s="16" t="n">
        <v>0.0803915870189666</v>
      </c>
      <c r="E1144" s="16" t="n">
        <v>0.0866762267968531</v>
      </c>
      <c r="F1144" s="16"/>
      <c r="G1144" s="16" t="n">
        <v>0.075796524319824</v>
      </c>
      <c r="H1144" s="16" t="n">
        <v>0.104461947746633</v>
      </c>
      <c r="I1144" s="16" t="n">
        <v>0.0693710237865764</v>
      </c>
      <c r="J1144" s="16"/>
      <c r="K1144" s="16" t="n">
        <v>0.0879640944998635</v>
      </c>
      <c r="L1144" s="16" t="n">
        <v>0.0638873634171993</v>
      </c>
      <c r="M1144" s="16" t="n">
        <v>0.0554901677527948</v>
      </c>
      <c r="N1144" s="16" t="n">
        <v>0.126705553106362</v>
      </c>
    </row>
    <row r="1145">
      <c r="B1145" t="s">
        <v>329</v>
      </c>
      <c r="C1145" s="16" t="n">
        <v>0.262337198791436</v>
      </c>
      <c r="D1145" s="16" t="n">
        <v>0.231333873418517</v>
      </c>
      <c r="E1145" s="16" t="n">
        <v>0.286835953225971</v>
      </c>
      <c r="F1145" s="16"/>
      <c r="G1145" s="16" t="n">
        <v>0.214248567144374</v>
      </c>
      <c r="H1145" s="16" t="n">
        <v>0.239606031268401</v>
      </c>
      <c r="I1145" s="16" t="n">
        <v>0.302331447618825</v>
      </c>
      <c r="J1145" s="16"/>
      <c r="K1145" s="16" t="n">
        <v>0.272387278101144</v>
      </c>
      <c r="L1145" s="16" t="n">
        <v>0.226233159495069</v>
      </c>
      <c r="M1145" s="16" t="n">
        <v>0.240018940356893</v>
      </c>
      <c r="N1145" s="16" t="n">
        <v>0.252583147980487</v>
      </c>
    </row>
    <row r="1146">
      <c r="B1146" t="s">
        <v>330</v>
      </c>
      <c r="C1146" s="16" t="n">
        <v>0.410379706364172</v>
      </c>
      <c r="D1146" s="16" t="n">
        <v>0.417172275208471</v>
      </c>
      <c r="E1146" s="16" t="n">
        <v>0.406869059660886</v>
      </c>
      <c r="F1146" s="16"/>
      <c r="G1146" s="16" t="n">
        <v>0.434026149500228</v>
      </c>
      <c r="H1146" s="16" t="n">
        <v>0.426925899201806</v>
      </c>
      <c r="I1146" s="16" t="n">
        <v>0.385692268239699</v>
      </c>
      <c r="J1146" s="16"/>
      <c r="K1146" s="16" t="n">
        <v>0.411359036398802</v>
      </c>
      <c r="L1146" s="16" t="n">
        <v>0.484883277731997</v>
      </c>
      <c r="M1146" s="16" t="n">
        <v>0.364302909640857</v>
      </c>
      <c r="N1146" s="16" t="n">
        <v>0.3355859291252</v>
      </c>
    </row>
    <row r="1147">
      <c r="B1147" t="s">
        <v>331</v>
      </c>
      <c r="C1147" s="16" t="n">
        <v>0.171498643491856</v>
      </c>
      <c r="D1147" s="16" t="n">
        <v>0.198776798587246</v>
      </c>
      <c r="E1147" s="16" t="n">
        <v>0.147649004409745</v>
      </c>
      <c r="F1147" s="16"/>
      <c r="G1147" s="16" t="n">
        <v>0.168908065840742</v>
      </c>
      <c r="H1147" s="16" t="n">
        <v>0.14872359084822</v>
      </c>
      <c r="I1147" s="16" t="n">
        <v>0.193808908479445</v>
      </c>
      <c r="J1147" s="16"/>
      <c r="K1147" s="16" t="n">
        <v>0.157001900182257</v>
      </c>
      <c r="L1147" s="16" t="n">
        <v>0.121674481350012</v>
      </c>
      <c r="M1147" s="16" t="n">
        <v>0.319782442049582</v>
      </c>
      <c r="N1147" s="16" t="n">
        <v>0.214523992437187</v>
      </c>
    </row>
    <row r="1148">
      <c r="B1148" t="s">
        <v>74</v>
      </c>
      <c r="C1148" s="16" t="n">
        <v>0.0524547478138313</v>
      </c>
      <c r="D1148" s="16" t="n">
        <v>0.0498180010211918</v>
      </c>
      <c r="E1148" s="16" t="n">
        <v>0.0563034883611772</v>
      </c>
      <c r="F1148" s="16"/>
      <c r="G1148" s="16" t="n">
        <v>0.0837002061149452</v>
      </c>
      <c r="H1148" s="16" t="n">
        <v>0.0511910993996586</v>
      </c>
      <c r="I1148" s="16" t="n">
        <v>0.0414640771482923</v>
      </c>
      <c r="J1148" s="16"/>
      <c r="K1148" s="16" t="n">
        <v>0.0534684533636146</v>
      </c>
      <c r="L1148" s="16" t="n">
        <v>0.0743380710904499</v>
      </c>
      <c r="M1148" s="16" t="n">
        <v>0.0204055401998737</v>
      </c>
      <c r="N1148" s="16" t="n">
        <v>0.0412548849088786</v>
      </c>
    </row>
    <row r="1149">
      <c r="C1149" s="16"/>
      <c r="D1149" s="16"/>
      <c r="E1149" s="16"/>
      <c r="F1149" s="16"/>
      <c r="G1149" s="16"/>
      <c r="H1149" s="16"/>
      <c r="I1149" s="16"/>
      <c r="J1149" s="16"/>
      <c r="K1149" s="16"/>
      <c r="L1149" s="16"/>
      <c r="M1149" s="16"/>
      <c r="N1149" s="16"/>
    </row>
    <row r="1150">
      <c r="B1150" s="7" t="s">
        <v>334</v>
      </c>
      <c r="C1150" s="16"/>
      <c r="D1150" s="16"/>
      <c r="E1150" s="16"/>
      <c r="F1150" s="16"/>
      <c r="G1150" s="16"/>
      <c r="H1150" s="16"/>
      <c r="I1150" s="16"/>
      <c r="J1150" s="16"/>
      <c r="K1150" s="16"/>
      <c r="L1150" s="16"/>
      <c r="M1150" s="16"/>
      <c r="N1150" s="16"/>
    </row>
    <row r="1151">
      <c r="B1151" s="26" t="s">
        <v>333</v>
      </c>
      <c r="C1151" s="16"/>
      <c r="D1151" s="16"/>
      <c r="E1151" s="16"/>
      <c r="F1151" s="16"/>
      <c r="G1151" s="16"/>
      <c r="H1151" s="16"/>
      <c r="I1151" s="16"/>
      <c r="J1151" s="16"/>
      <c r="K1151" s="16"/>
      <c r="L1151" s="16"/>
      <c r="M1151" s="16"/>
      <c r="N1151" s="16"/>
    </row>
    <row r="1152">
      <c r="B1152" t="s">
        <v>327</v>
      </c>
      <c r="C1152" s="16" t="n">
        <v>0.0120418963373516</v>
      </c>
      <c r="D1152" s="16" t="n">
        <v>0.0190896707875081</v>
      </c>
      <c r="E1152" s="16" t="n">
        <v>0.00321683652630148</v>
      </c>
      <c r="F1152" s="16"/>
      <c r="G1152" s="16" t="n">
        <v>0.0181641413523194</v>
      </c>
      <c r="H1152" s="16" t="n">
        <v>0.019520683464934</v>
      </c>
      <c r="I1152" s="16" t="n">
        <v>0.00265681789257325</v>
      </c>
      <c r="J1152" s="16"/>
      <c r="K1152" s="16" t="n">
        <v>0.00764712474949213</v>
      </c>
      <c r="L1152" s="16" t="n">
        <v>0.0239855225024337</v>
      </c>
      <c r="M1152" s="16" t="n">
        <v>0</v>
      </c>
      <c r="N1152" s="16" t="n">
        <v>0.036310017304806</v>
      </c>
    </row>
    <row r="1153">
      <c r="B1153" t="s">
        <v>328</v>
      </c>
      <c r="C1153" s="16" t="n">
        <v>0.0831747716849767</v>
      </c>
      <c r="D1153" s="16" t="n">
        <v>0.0842053888506163</v>
      </c>
      <c r="E1153" s="16" t="n">
        <v>0.0766554166122796</v>
      </c>
      <c r="F1153" s="16"/>
      <c r="G1153" s="16" t="n">
        <v>0.0546690305351128</v>
      </c>
      <c r="H1153" s="16" t="n">
        <v>0.0829579488923599</v>
      </c>
      <c r="I1153" s="16" t="n">
        <v>0.0948129243428938</v>
      </c>
      <c r="J1153" s="16"/>
      <c r="K1153" s="16" t="n">
        <v>0.0871987981476295</v>
      </c>
      <c r="L1153" s="16" t="n">
        <v>0.0834321763549423</v>
      </c>
      <c r="M1153" s="16" t="n">
        <v>0.02452306208759</v>
      </c>
      <c r="N1153" s="16" t="n">
        <v>0.128884980718623</v>
      </c>
    </row>
    <row r="1154">
      <c r="B1154" t="s">
        <v>329</v>
      </c>
      <c r="C1154" s="16" t="n">
        <v>0.23436950858324</v>
      </c>
      <c r="D1154" s="16" t="n">
        <v>0.223852556873075</v>
      </c>
      <c r="E1154" s="16" t="n">
        <v>0.244101139745958</v>
      </c>
      <c r="F1154" s="16"/>
      <c r="G1154" s="16" t="n">
        <v>0.215780156044169</v>
      </c>
      <c r="H1154" s="16" t="n">
        <v>0.241211472941875</v>
      </c>
      <c r="I1154" s="16" t="n">
        <v>0.235489375057104</v>
      </c>
      <c r="J1154" s="16"/>
      <c r="K1154" s="16" t="n">
        <v>0.24002823523348</v>
      </c>
      <c r="L1154" s="16" t="n">
        <v>0.276909734796435</v>
      </c>
      <c r="M1154" s="16" t="n">
        <v>0.182711736808259</v>
      </c>
      <c r="N1154" s="16" t="n">
        <v>0.139621764902465</v>
      </c>
    </row>
    <row r="1155">
      <c r="B1155" t="s">
        <v>330</v>
      </c>
      <c r="C1155" s="16" t="n">
        <v>0.406380279624554</v>
      </c>
      <c r="D1155" s="16" t="n">
        <v>0.395061958138003</v>
      </c>
      <c r="E1155" s="16" t="n">
        <v>0.426805310222516</v>
      </c>
      <c r="F1155" s="16"/>
      <c r="G1155" s="16" t="n">
        <v>0.487206365685186</v>
      </c>
      <c r="H1155" s="16" t="n">
        <v>0.39721813772054</v>
      </c>
      <c r="I1155" s="16" t="n">
        <v>0.382438854043423</v>
      </c>
      <c r="J1155" s="16"/>
      <c r="K1155" s="16" t="n">
        <v>0.407813931086757</v>
      </c>
      <c r="L1155" s="16" t="n">
        <v>0.395590078941631</v>
      </c>
      <c r="M1155" s="16" t="n">
        <v>0.389191027286563</v>
      </c>
      <c r="N1155" s="16" t="n">
        <v>0.445604137444005</v>
      </c>
    </row>
    <row r="1156">
      <c r="B1156" t="s">
        <v>331</v>
      </c>
      <c r="C1156" s="16" t="n">
        <v>0.204644625286246</v>
      </c>
      <c r="D1156" s="16" t="n">
        <v>0.214183280722341</v>
      </c>
      <c r="E1156" s="16" t="n">
        <v>0.197239648277473</v>
      </c>
      <c r="F1156" s="16"/>
      <c r="G1156" s="16" t="n">
        <v>0.176223845733578</v>
      </c>
      <c r="H1156" s="16" t="n">
        <v>0.19532717529553</v>
      </c>
      <c r="I1156" s="16" t="n">
        <v>0.224679898021659</v>
      </c>
      <c r="J1156" s="16"/>
      <c r="K1156" s="16" t="n">
        <v>0.185348614506273</v>
      </c>
      <c r="L1156" s="16" t="n">
        <v>0.171952253551913</v>
      </c>
      <c r="M1156" s="16" t="n">
        <v>0.370892661211655</v>
      </c>
      <c r="N1156" s="16" t="n">
        <v>0.219163684674842</v>
      </c>
    </row>
    <row r="1157">
      <c r="B1157" t="s">
        <v>74</v>
      </c>
      <c r="C1157" s="16" t="n">
        <v>0.0593889184836318</v>
      </c>
      <c r="D1157" s="16" t="n">
        <v>0.0636071446284572</v>
      </c>
      <c r="E1157" s="16" t="n">
        <v>0.0519816486154714</v>
      </c>
      <c r="F1157" s="16"/>
      <c r="G1157" s="16" t="n">
        <v>0.047956460649635</v>
      </c>
      <c r="H1157" s="16" t="n">
        <v>0.0637645816847606</v>
      </c>
      <c r="I1157" s="16" t="n">
        <v>0.0599221306423473</v>
      </c>
      <c r="J1157" s="16"/>
      <c r="K1157" s="16" t="n">
        <v>0.0719632962763687</v>
      </c>
      <c r="L1157" s="16" t="n">
        <v>0.0481302338526447</v>
      </c>
      <c r="M1157" s="16" t="n">
        <v>0.0326815126059332</v>
      </c>
      <c r="N1157" s="16" t="n">
        <v>0.0304154149552593</v>
      </c>
    </row>
    <row r="1158">
      <c r="C1158" s="16"/>
      <c r="D1158" s="16"/>
      <c r="E1158" s="16"/>
      <c r="F1158" s="16"/>
      <c r="G1158" s="16"/>
      <c r="H1158" s="16"/>
      <c r="I1158" s="16"/>
      <c r="J1158" s="16"/>
      <c r="K1158" s="16"/>
      <c r="L1158" s="16"/>
      <c r="M1158" s="16"/>
      <c r="N1158" s="16"/>
    </row>
    <row r="1159">
      <c r="B1159" s="7" t="s">
        <v>344</v>
      </c>
      <c r="C1159" s="16"/>
      <c r="D1159" s="16"/>
      <c r="E1159" s="16"/>
      <c r="F1159" s="16"/>
      <c r="G1159" s="16"/>
      <c r="H1159" s="16"/>
      <c r="I1159" s="16"/>
      <c r="J1159" s="16"/>
      <c r="K1159" s="16"/>
      <c r="L1159" s="16"/>
      <c r="M1159" s="16"/>
      <c r="N1159" s="16"/>
    </row>
    <row r="1160">
      <c r="B1160" s="26" t="s">
        <v>44</v>
      </c>
      <c r="C1160" s="16"/>
      <c r="D1160" s="16"/>
      <c r="E1160" s="16"/>
      <c r="F1160" s="16"/>
      <c r="G1160" s="16"/>
      <c r="H1160" s="16"/>
      <c r="I1160" s="16"/>
      <c r="J1160" s="16"/>
      <c r="K1160" s="16"/>
      <c r="L1160" s="16"/>
      <c r="M1160" s="16"/>
      <c r="N1160" s="16"/>
    </row>
    <row r="1161">
      <c r="B1161" t="s">
        <v>112</v>
      </c>
      <c r="C1161" s="16" t="n">
        <v>0.434778270589651</v>
      </c>
      <c r="D1161" s="16" t="n">
        <v>0.449531606389657</v>
      </c>
      <c r="E1161" s="16" t="n">
        <v>0.424961636115085</v>
      </c>
      <c r="F1161" s="16"/>
      <c r="G1161" s="16" t="n">
        <v>0.517313862817251</v>
      </c>
      <c r="H1161" s="16" t="n">
        <v>0.421402189418581</v>
      </c>
      <c r="I1161" s="16" t="n">
        <v>0.414624084997186</v>
      </c>
      <c r="J1161" s="16"/>
      <c r="K1161" s="16" t="n">
        <v>0.413502777833579</v>
      </c>
      <c r="L1161" s="16" t="n">
        <v>0.419568489800116</v>
      </c>
      <c r="M1161" s="16" t="n">
        <v>0.555952291620729</v>
      </c>
      <c r="N1161" s="16" t="n">
        <v>0.460247595226571</v>
      </c>
    </row>
    <row r="1162">
      <c r="B1162" t="s">
        <v>181</v>
      </c>
      <c r="C1162" s="16" t="n">
        <v>0.34595210836077</v>
      </c>
      <c r="D1162" s="16" t="n">
        <v>0.315667916813202</v>
      </c>
      <c r="E1162" s="16" t="n">
        <v>0.372320574489104</v>
      </c>
      <c r="F1162" s="16"/>
      <c r="G1162" s="16" t="n">
        <v>0.277780229857733</v>
      </c>
      <c r="H1162" s="16" t="n">
        <v>0.353699886163331</v>
      </c>
      <c r="I1162" s="16" t="n">
        <v>0.365669322810565</v>
      </c>
      <c r="J1162" s="16"/>
      <c r="K1162" s="16" t="n">
        <v>0.365049950904492</v>
      </c>
      <c r="L1162" s="16" t="n">
        <v>0.337593342228026</v>
      </c>
      <c r="M1162" s="16" t="n">
        <v>0.274695918124347</v>
      </c>
      <c r="N1162" s="16" t="n">
        <v>0.333075214452199</v>
      </c>
    </row>
    <row r="1163">
      <c r="B1163" t="s">
        <v>180</v>
      </c>
      <c r="C1163" s="16" t="n">
        <v>0.134580423020174</v>
      </c>
      <c r="D1163" s="16" t="n">
        <v>0.139784641339645</v>
      </c>
      <c r="E1163" s="16" t="n">
        <v>0.12979820515748</v>
      </c>
      <c r="F1163" s="16"/>
      <c r="G1163" s="16" t="n">
        <v>0.102629185100936</v>
      </c>
      <c r="H1163" s="16" t="n">
        <v>0.143807553165774</v>
      </c>
      <c r="I1163" s="16" t="n">
        <v>0.138615696371938</v>
      </c>
      <c r="J1163" s="16"/>
      <c r="K1163" s="16" t="n">
        <v>0.141817704417144</v>
      </c>
      <c r="L1163" s="16" t="n">
        <v>0.143963995614658</v>
      </c>
      <c r="M1163" s="16" t="n">
        <v>0.0740640789767853</v>
      </c>
      <c r="N1163" s="16" t="n">
        <v>0.128478580393564</v>
      </c>
    </row>
    <row r="1164">
      <c r="B1164" t="s">
        <v>179</v>
      </c>
      <c r="C1164" s="16" t="n">
        <v>0.0534660338394011</v>
      </c>
      <c r="D1164" s="16" t="n">
        <v>0.056837656286685</v>
      </c>
      <c r="E1164" s="16" t="n">
        <v>0.0496354708366462</v>
      </c>
      <c r="F1164" s="16"/>
      <c r="G1164" s="16" t="n">
        <v>0.0740464231589775</v>
      </c>
      <c r="H1164" s="16" t="n">
        <v>0.049767875125245</v>
      </c>
      <c r="I1164" s="16" t="n">
        <v>0.0487780823793277</v>
      </c>
      <c r="J1164" s="16"/>
      <c r="K1164" s="16" t="n">
        <v>0.0498886937353711</v>
      </c>
      <c r="L1164" s="16" t="n">
        <v>0.0618753817945906</v>
      </c>
      <c r="M1164" s="16" t="n">
        <v>0.0707592049237403</v>
      </c>
      <c r="N1164" s="16" t="n">
        <v>0.0425070230446747</v>
      </c>
    </row>
    <row r="1165">
      <c r="B1165" t="s">
        <v>115</v>
      </c>
      <c r="C1165" s="16" t="n">
        <v>0.0312231641900049</v>
      </c>
      <c r="D1165" s="16" t="n">
        <v>0.0381781791708106</v>
      </c>
      <c r="E1165" s="16" t="n">
        <v>0.0232841134016851</v>
      </c>
      <c r="F1165" s="16"/>
      <c r="G1165" s="16" t="n">
        <v>0.0282302990651027</v>
      </c>
      <c r="H1165" s="16" t="n">
        <v>0.031322496127069</v>
      </c>
      <c r="I1165" s="16" t="n">
        <v>0.0323128134409829</v>
      </c>
      <c r="J1165" s="16"/>
      <c r="K1165" s="16" t="n">
        <v>0.0297408731094135</v>
      </c>
      <c r="L1165" s="16" t="n">
        <v>0.0369987905626097</v>
      </c>
      <c r="M1165" s="16" t="n">
        <v>0.0245285063543986</v>
      </c>
      <c r="N1165" s="16" t="n">
        <v>0.0356915868829914</v>
      </c>
    </row>
    <row r="1166">
      <c r="B1166" t="s">
        <v>116</v>
      </c>
      <c r="C1166" s="16" t="n">
        <v>0.78073037895042</v>
      </c>
      <c r="D1166" s="16" t="n">
        <v>0.765199523202859</v>
      </c>
      <c r="E1166" s="16" t="n">
        <v>0.797282210604189</v>
      </c>
      <c r="F1166" s="16"/>
      <c r="G1166" s="16" t="n">
        <v>0.795094092674984</v>
      </c>
      <c r="H1166" s="16" t="n">
        <v>0.775102075581912</v>
      </c>
      <c r="I1166" s="16" t="n">
        <v>0.780293407807752</v>
      </c>
      <c r="J1166" s="16"/>
      <c r="K1166" s="16" t="n">
        <v>0.778552728738071</v>
      </c>
      <c r="L1166" s="16" t="n">
        <v>0.757161832028141</v>
      </c>
      <c r="M1166" s="16" t="n">
        <v>0.830648209745076</v>
      </c>
      <c r="N1166" s="16" t="n">
        <v>0.793322809678769</v>
      </c>
    </row>
    <row r="1167">
      <c r="B1167" t="s">
        <v>117</v>
      </c>
      <c r="C1167" s="16" t="n">
        <v>0.0846891980294059</v>
      </c>
      <c r="D1167" s="16" t="n">
        <v>0.0950158354574956</v>
      </c>
      <c r="E1167" s="16" t="n">
        <v>0.0729195842383313</v>
      </c>
      <c r="F1167" s="16"/>
      <c r="G1167" s="16" t="n">
        <v>0.10227672222408</v>
      </c>
      <c r="H1167" s="16" t="n">
        <v>0.081090371252314</v>
      </c>
      <c r="I1167" s="16" t="n">
        <v>0.0810908958203105</v>
      </c>
      <c r="J1167" s="16"/>
      <c r="K1167" s="16" t="n">
        <v>0.0796295668447846</v>
      </c>
      <c r="L1167" s="16" t="n">
        <v>0.0988741723572003</v>
      </c>
      <c r="M1167" s="16" t="n">
        <v>0.0952877112781389</v>
      </c>
      <c r="N1167" s="16" t="n">
        <v>0.0781986099276661</v>
      </c>
    </row>
    <row r="1168">
      <c r="B1168" t="s">
        <v>118</v>
      </c>
      <c r="C1168" s="16" t="n">
        <v>0.696041180921014</v>
      </c>
      <c r="D1168" s="16" t="n">
        <v>0.670183687745363</v>
      </c>
      <c r="E1168" s="16" t="n">
        <v>0.724362626365857</v>
      </c>
      <c r="F1168" s="16"/>
      <c r="G1168" s="16" t="n">
        <v>0.692817370450904</v>
      </c>
      <c r="H1168" s="16" t="n">
        <v>0.694011704329598</v>
      </c>
      <c r="I1168" s="16" t="n">
        <v>0.699202511987441</v>
      </c>
      <c r="J1168" s="16"/>
      <c r="K1168" s="16" t="n">
        <v>0.698923161893287</v>
      </c>
      <c r="L1168" s="16" t="n">
        <v>0.658287659670941</v>
      </c>
      <c r="M1168" s="16" t="n">
        <v>0.735360498466937</v>
      </c>
      <c r="N1168" s="16" t="n">
        <v>0.715124199751103</v>
      </c>
    </row>
    <row r="1169">
      <c r="C1169" s="16"/>
      <c r="D1169" s="16"/>
      <c r="E1169" s="16"/>
      <c r="F1169" s="16"/>
      <c r="G1169" s="16"/>
      <c r="H1169" s="16"/>
      <c r="I1169" s="16"/>
      <c r="J1169" s="16"/>
      <c r="K1169" s="16"/>
      <c r="L1169" s="16"/>
      <c r="M1169" s="16"/>
      <c r="N1169" s="16"/>
    </row>
    <row r="1170">
      <c r="B1170" s="7" t="s">
        <v>345</v>
      </c>
      <c r="C1170" s="16"/>
      <c r="D1170" s="16"/>
      <c r="E1170" s="16"/>
      <c r="F1170" s="16"/>
      <c r="G1170" s="16"/>
      <c r="H1170" s="16"/>
      <c r="I1170" s="16"/>
      <c r="J1170" s="16"/>
      <c r="K1170" s="16"/>
      <c r="L1170" s="16"/>
      <c r="M1170" s="16"/>
      <c r="N1170" s="16"/>
    </row>
    <row r="1171">
      <c r="B1171" s="26" t="s">
        <v>44</v>
      </c>
      <c r="C1171" s="16"/>
      <c r="D1171" s="16"/>
      <c r="E1171" s="16"/>
      <c r="F1171" s="16"/>
      <c r="G1171" s="16"/>
      <c r="H1171" s="16"/>
      <c r="I1171" s="16"/>
      <c r="J1171" s="16"/>
      <c r="K1171" s="16"/>
      <c r="L1171" s="16"/>
      <c r="M1171" s="16"/>
      <c r="N1171" s="16"/>
    </row>
    <row r="1172">
      <c r="B1172" t="s">
        <v>112</v>
      </c>
      <c r="C1172" s="16" t="n">
        <v>0.346825024877638</v>
      </c>
      <c r="D1172" s="16" t="n">
        <v>0.36365597226225</v>
      </c>
      <c r="E1172" s="16" t="n">
        <v>0.33353260641354</v>
      </c>
      <c r="F1172" s="16"/>
      <c r="G1172" s="16" t="n">
        <v>0.358656543400807</v>
      </c>
      <c r="H1172" s="16" t="n">
        <v>0.342718064844517</v>
      </c>
      <c r="I1172" s="16" t="n">
        <v>0.345972835086228</v>
      </c>
      <c r="J1172" s="16"/>
      <c r="K1172" s="16" t="n">
        <v>0.318368924737918</v>
      </c>
      <c r="L1172" s="16" t="n">
        <v>0.366550380290971</v>
      </c>
      <c r="M1172" s="16" t="n">
        <v>0.488338438809903</v>
      </c>
      <c r="N1172" s="16" t="n">
        <v>0.340262448302489</v>
      </c>
    </row>
    <row r="1173">
      <c r="B1173" t="s">
        <v>181</v>
      </c>
      <c r="C1173" s="16" t="n">
        <v>0.401255591265085</v>
      </c>
      <c r="D1173" s="16" t="n">
        <v>0.356601143425233</v>
      </c>
      <c r="E1173" s="16" t="n">
        <v>0.441501776129688</v>
      </c>
      <c r="F1173" s="16"/>
      <c r="G1173" s="16" t="n">
        <v>0.374851268172143</v>
      </c>
      <c r="H1173" s="16" t="n">
        <v>0.392922018712532</v>
      </c>
      <c r="I1173" s="16" t="n">
        <v>0.419437088904879</v>
      </c>
      <c r="J1173" s="16"/>
      <c r="K1173" s="16" t="n">
        <v>0.42062990841182</v>
      </c>
      <c r="L1173" s="16" t="n">
        <v>0.387215574557301</v>
      </c>
      <c r="M1173" s="16" t="n">
        <v>0.309555218370686</v>
      </c>
      <c r="N1173" s="16" t="n">
        <v>0.409539416606304</v>
      </c>
    </row>
    <row r="1174">
      <c r="B1174" t="s">
        <v>180</v>
      </c>
      <c r="C1174" s="16" t="n">
        <v>0.156890832356992</v>
      </c>
      <c r="D1174" s="16" t="n">
        <v>0.169388043315269</v>
      </c>
      <c r="E1174" s="16" t="n">
        <v>0.144701393963507</v>
      </c>
      <c r="F1174" s="16"/>
      <c r="G1174" s="16" t="n">
        <v>0.166114426956106</v>
      </c>
      <c r="H1174" s="16" t="n">
        <v>0.157968533301034</v>
      </c>
      <c r="I1174" s="16" t="n">
        <v>0.152245285145278</v>
      </c>
      <c r="J1174" s="16"/>
      <c r="K1174" s="16" t="n">
        <v>0.1664757452383</v>
      </c>
      <c r="L1174" s="16" t="n">
        <v>0.151789945229287</v>
      </c>
      <c r="M1174" s="16" t="n">
        <v>0.114110957382218</v>
      </c>
      <c r="N1174" s="16" t="n">
        <v>0.136475361252277</v>
      </c>
    </row>
    <row r="1175">
      <c r="B1175" t="s">
        <v>179</v>
      </c>
      <c r="C1175" s="16" t="n">
        <v>0.0648021491986812</v>
      </c>
      <c r="D1175" s="16" t="n">
        <v>0.0708264472234873</v>
      </c>
      <c r="E1175" s="16" t="n">
        <v>0.0594678437470803</v>
      </c>
      <c r="F1175" s="16"/>
      <c r="G1175" s="16" t="n">
        <v>0.070246034924169</v>
      </c>
      <c r="H1175" s="16" t="n">
        <v>0.0732751135918761</v>
      </c>
      <c r="I1175" s="16" t="n">
        <v>0.0547694895904497</v>
      </c>
      <c r="J1175" s="16"/>
      <c r="K1175" s="16" t="n">
        <v>0.0663460805605752</v>
      </c>
      <c r="L1175" s="16" t="n">
        <v>0.056294855021404</v>
      </c>
      <c r="M1175" s="16" t="n">
        <v>0.0753527596981856</v>
      </c>
      <c r="N1175" s="16" t="n">
        <v>0.0588122529919103</v>
      </c>
    </row>
    <row r="1176">
      <c r="B1176" t="s">
        <v>115</v>
      </c>
      <c r="C1176" s="16" t="n">
        <v>0.0302264023016045</v>
      </c>
      <c r="D1176" s="16" t="n">
        <v>0.0395283937737606</v>
      </c>
      <c r="E1176" s="16" t="n">
        <v>0.0207963797461846</v>
      </c>
      <c r="F1176" s="16"/>
      <c r="G1176" s="16" t="n">
        <v>0.030131726546775</v>
      </c>
      <c r="H1176" s="16" t="n">
        <v>0.033116269550041</v>
      </c>
      <c r="I1176" s="16" t="n">
        <v>0.0275753012731652</v>
      </c>
      <c r="J1176" s="16"/>
      <c r="K1176" s="16" t="n">
        <v>0.0281793410513865</v>
      </c>
      <c r="L1176" s="16" t="n">
        <v>0.038149244901037</v>
      </c>
      <c r="M1176" s="16" t="n">
        <v>0.0126426257390083</v>
      </c>
      <c r="N1176" s="16" t="n">
        <v>0.0549105208470204</v>
      </c>
    </row>
    <row r="1177">
      <c r="B1177" t="s">
        <v>116</v>
      </c>
      <c r="C1177" s="16" t="n">
        <v>0.748080616142722</v>
      </c>
      <c r="D1177" s="16" t="n">
        <v>0.720257115687483</v>
      </c>
      <c r="E1177" s="16" t="n">
        <v>0.775034382543228</v>
      </c>
      <c r="F1177" s="16"/>
      <c r="G1177" s="16" t="n">
        <v>0.733507811572951</v>
      </c>
      <c r="H1177" s="16" t="n">
        <v>0.735640083557049</v>
      </c>
      <c r="I1177" s="16" t="n">
        <v>0.765409923991107</v>
      </c>
      <c r="J1177" s="16"/>
      <c r="K1177" s="16" t="n">
        <v>0.738998833149739</v>
      </c>
      <c r="L1177" s="16" t="n">
        <v>0.753765954848272</v>
      </c>
      <c r="M1177" s="16" t="n">
        <v>0.797893657180588</v>
      </c>
      <c r="N1177" s="16" t="n">
        <v>0.749801864908792</v>
      </c>
    </row>
    <row r="1178">
      <c r="B1178" t="s">
        <v>117</v>
      </c>
      <c r="C1178" s="16" t="n">
        <v>0.0950285515002857</v>
      </c>
      <c r="D1178" s="16" t="n">
        <v>0.110354840997248</v>
      </c>
      <c r="E1178" s="16" t="n">
        <v>0.0802642234932648</v>
      </c>
      <c r="F1178" s="16"/>
      <c r="G1178" s="16" t="n">
        <v>0.100377761470944</v>
      </c>
      <c r="H1178" s="16" t="n">
        <v>0.106391383141917</v>
      </c>
      <c r="I1178" s="16" t="n">
        <v>0.0823447908636149</v>
      </c>
      <c r="J1178" s="16"/>
      <c r="K1178" s="16" t="n">
        <v>0.0945254216119617</v>
      </c>
      <c r="L1178" s="16" t="n">
        <v>0.094444099922441</v>
      </c>
      <c r="M1178" s="16" t="n">
        <v>0.0879953854371939</v>
      </c>
      <c r="N1178" s="16" t="n">
        <v>0.113722773838931</v>
      </c>
    </row>
    <row r="1179">
      <c r="B1179" t="s">
        <v>118</v>
      </c>
      <c r="C1179" s="16" t="n">
        <v>0.653052064642437</v>
      </c>
      <c r="D1179" s="16" t="n">
        <v>0.609902274690235</v>
      </c>
      <c r="E1179" s="16" t="n">
        <v>0.694770159049963</v>
      </c>
      <c r="F1179" s="16"/>
      <c r="G1179" s="16" t="n">
        <v>0.633130050102007</v>
      </c>
      <c r="H1179" s="16" t="n">
        <v>0.629248700415131</v>
      </c>
      <c r="I1179" s="16" t="n">
        <v>0.683065133127492</v>
      </c>
      <c r="J1179" s="16"/>
      <c r="K1179" s="16" t="n">
        <v>0.644473411537777</v>
      </c>
      <c r="L1179" s="16" t="n">
        <v>0.659321854925831</v>
      </c>
      <c r="M1179" s="16" t="n">
        <v>0.709898271743394</v>
      </c>
      <c r="N1179" s="16" t="n">
        <v>0.636079091069861</v>
      </c>
    </row>
    <row r="1180">
      <c r="C1180" s="16"/>
      <c r="D1180" s="16"/>
      <c r="E1180" s="16"/>
      <c r="F1180" s="16"/>
      <c r="G1180" s="16"/>
      <c r="H1180" s="16"/>
      <c r="I1180" s="16"/>
      <c r="J1180" s="16"/>
      <c r="K1180" s="16"/>
      <c r="L1180" s="16"/>
      <c r="M1180" s="16"/>
      <c r="N1180" s="16"/>
    </row>
    <row r="1181">
      <c r="B1181" s="7" t="s">
        <v>346</v>
      </c>
      <c r="C1181" s="16"/>
      <c r="D1181" s="16"/>
      <c r="E1181" s="16"/>
      <c r="F1181" s="16"/>
      <c r="G1181" s="16"/>
      <c r="H1181" s="16"/>
      <c r="I1181" s="16"/>
      <c r="J1181" s="16"/>
      <c r="K1181" s="16"/>
      <c r="L1181" s="16"/>
      <c r="M1181" s="16"/>
      <c r="N1181" s="16"/>
    </row>
    <row r="1182">
      <c r="B1182" s="26" t="s">
        <v>44</v>
      </c>
      <c r="C1182" s="16"/>
      <c r="D1182" s="16"/>
      <c r="E1182" s="16"/>
      <c r="F1182" s="16"/>
      <c r="G1182" s="16"/>
      <c r="H1182" s="16"/>
      <c r="I1182" s="16"/>
      <c r="J1182" s="16"/>
      <c r="K1182" s="16"/>
      <c r="L1182" s="16"/>
      <c r="M1182" s="16"/>
      <c r="N1182" s="16"/>
    </row>
    <row r="1183">
      <c r="B1183" t="s">
        <v>112</v>
      </c>
      <c r="C1183" s="16" t="n">
        <v>0.579160522549286</v>
      </c>
      <c r="D1183" s="16" t="n">
        <v>0.568758342223817</v>
      </c>
      <c r="E1183" s="16" t="n">
        <v>0.587184800124618</v>
      </c>
      <c r="F1183" s="16"/>
      <c r="G1183" s="16" t="n">
        <v>0.681150596659574</v>
      </c>
      <c r="H1183" s="16" t="n">
        <v>0.573304394451235</v>
      </c>
      <c r="I1183" s="16" t="n">
        <v>0.544326667195175</v>
      </c>
      <c r="J1183" s="16"/>
      <c r="K1183" s="16" t="n">
        <v>0.599440653073242</v>
      </c>
      <c r="L1183" s="16" t="n">
        <v>0.530495121379737</v>
      </c>
      <c r="M1183" s="16" t="n">
        <v>0.527249646408494</v>
      </c>
      <c r="N1183" s="16" t="n">
        <v>0.583692725492237</v>
      </c>
    </row>
    <row r="1184">
      <c r="B1184" t="s">
        <v>181</v>
      </c>
      <c r="C1184" s="16" t="n">
        <v>0.23528436693929</v>
      </c>
      <c r="D1184" s="16" t="n">
        <v>0.225120574482088</v>
      </c>
      <c r="E1184" s="16" t="n">
        <v>0.244809081866578</v>
      </c>
      <c r="F1184" s="16"/>
      <c r="G1184" s="16" t="n">
        <v>0.184556905434467</v>
      </c>
      <c r="H1184" s="16" t="n">
        <v>0.233750282882581</v>
      </c>
      <c r="I1184" s="16" t="n">
        <v>0.256746827689517</v>
      </c>
      <c r="J1184" s="16"/>
      <c r="K1184" s="16" t="n">
        <v>0.212776499639156</v>
      </c>
      <c r="L1184" s="16" t="n">
        <v>0.269641210520975</v>
      </c>
      <c r="M1184" s="16" t="n">
        <v>0.300241423540076</v>
      </c>
      <c r="N1184" s="16" t="n">
        <v>0.249872585022698</v>
      </c>
    </row>
    <row r="1185">
      <c r="B1185" t="s">
        <v>180</v>
      </c>
      <c r="C1185" s="16" t="n">
        <v>0.105765118363729</v>
      </c>
      <c r="D1185" s="16" t="n">
        <v>0.123464890732966</v>
      </c>
      <c r="E1185" s="16" t="n">
        <v>0.0899366946324769</v>
      </c>
      <c r="F1185" s="16"/>
      <c r="G1185" s="16" t="n">
        <v>0.0643266420148702</v>
      </c>
      <c r="H1185" s="16" t="n">
        <v>0.112648957722962</v>
      </c>
      <c r="I1185" s="16" t="n">
        <v>0.115727467855549</v>
      </c>
      <c r="J1185" s="16"/>
      <c r="K1185" s="16" t="n">
        <v>0.11198616493967</v>
      </c>
      <c r="L1185" s="16" t="n">
        <v>0.105119667882413</v>
      </c>
      <c r="M1185" s="16" t="n">
        <v>0.0900070238158045</v>
      </c>
      <c r="N1185" s="16" t="n">
        <v>0.0852098919919472</v>
      </c>
    </row>
    <row r="1186">
      <c r="B1186" t="s">
        <v>179</v>
      </c>
      <c r="C1186" s="16" t="n">
        <v>0.0505215090526202</v>
      </c>
      <c r="D1186" s="16" t="n">
        <v>0.0545405810854259</v>
      </c>
      <c r="E1186" s="16" t="n">
        <v>0.0478117392866151</v>
      </c>
      <c r="F1186" s="16"/>
      <c r="G1186" s="16" t="n">
        <v>0.0529107439801999</v>
      </c>
      <c r="H1186" s="16" t="n">
        <v>0.0497381387332736</v>
      </c>
      <c r="I1186" s="16" t="n">
        <v>0.0503066419566257</v>
      </c>
      <c r="J1186" s="16"/>
      <c r="K1186" s="16" t="n">
        <v>0.0441524526514821</v>
      </c>
      <c r="L1186" s="16" t="n">
        <v>0.059153246300367</v>
      </c>
      <c r="M1186" s="16" t="n">
        <v>0.068061343209059</v>
      </c>
      <c r="N1186" s="16" t="n">
        <v>0.0663444203738768</v>
      </c>
    </row>
    <row r="1187">
      <c r="B1187" t="s">
        <v>115</v>
      </c>
      <c r="C1187" s="16" t="n">
        <v>0.0292684830950749</v>
      </c>
      <c r="D1187" s="16" t="n">
        <v>0.0281156114757026</v>
      </c>
      <c r="E1187" s="16" t="n">
        <v>0.0302576840897126</v>
      </c>
      <c r="F1187" s="16"/>
      <c r="G1187" s="16" t="n">
        <v>0.0170551119108891</v>
      </c>
      <c r="H1187" s="16" t="n">
        <v>0.0305582262099486</v>
      </c>
      <c r="I1187" s="16" t="n">
        <v>0.0328923953031333</v>
      </c>
      <c r="J1187" s="16"/>
      <c r="K1187" s="16" t="n">
        <v>0.0316442296964496</v>
      </c>
      <c r="L1187" s="16" t="n">
        <v>0.0355907539165076</v>
      </c>
      <c r="M1187" s="16" t="n">
        <v>0.0144405630265659</v>
      </c>
      <c r="N1187" s="16" t="n">
        <v>0.0148803771192415</v>
      </c>
    </row>
    <row r="1188">
      <c r="B1188" t="s">
        <v>116</v>
      </c>
      <c r="C1188" s="16" t="n">
        <v>0.814444889488576</v>
      </c>
      <c r="D1188" s="16" t="n">
        <v>0.793878916705905</v>
      </c>
      <c r="E1188" s="16" t="n">
        <v>0.831993881991196</v>
      </c>
      <c r="F1188" s="16"/>
      <c r="G1188" s="16" t="n">
        <v>0.865707502094041</v>
      </c>
      <c r="H1188" s="16" t="n">
        <v>0.807054677333816</v>
      </c>
      <c r="I1188" s="16" t="n">
        <v>0.801073494884692</v>
      </c>
      <c r="J1188" s="16"/>
      <c r="K1188" s="16" t="n">
        <v>0.812217152712399</v>
      </c>
      <c r="L1188" s="16" t="n">
        <v>0.800136331900713</v>
      </c>
      <c r="M1188" s="16" t="n">
        <v>0.827491069948571</v>
      </c>
      <c r="N1188" s="16" t="n">
        <v>0.833565310514935</v>
      </c>
    </row>
    <row r="1189">
      <c r="B1189" t="s">
        <v>117</v>
      </c>
      <c r="C1189" s="16" t="n">
        <v>0.0797899921476951</v>
      </c>
      <c r="D1189" s="16" t="n">
        <v>0.0826561925611285</v>
      </c>
      <c r="E1189" s="16" t="n">
        <v>0.0780694233763277</v>
      </c>
      <c r="F1189" s="16"/>
      <c r="G1189" s="16" t="n">
        <v>0.069965855891089</v>
      </c>
      <c r="H1189" s="16" t="n">
        <v>0.0802963649432222</v>
      </c>
      <c r="I1189" s="16" t="n">
        <v>0.083199037259759</v>
      </c>
      <c r="J1189" s="16"/>
      <c r="K1189" s="16" t="n">
        <v>0.0757966823479317</v>
      </c>
      <c r="L1189" s="16" t="n">
        <v>0.0947440002168746</v>
      </c>
      <c r="M1189" s="16" t="n">
        <v>0.0825019062356249</v>
      </c>
      <c r="N1189" s="16" t="n">
        <v>0.0812247974931183</v>
      </c>
    </row>
    <row r="1190">
      <c r="B1190" t="s">
        <v>118</v>
      </c>
      <c r="C1190" s="16" t="n">
        <v>0.734654897340881</v>
      </c>
      <c r="D1190" s="16" t="n">
        <v>0.711222724144777</v>
      </c>
      <c r="E1190" s="16" t="n">
        <v>0.753924458614868</v>
      </c>
      <c r="F1190" s="16"/>
      <c r="G1190" s="16" t="n">
        <v>0.795741646202952</v>
      </c>
      <c r="H1190" s="16" t="n">
        <v>0.726758312390594</v>
      </c>
      <c r="I1190" s="16" t="n">
        <v>0.717874457624933</v>
      </c>
      <c r="J1190" s="16"/>
      <c r="K1190" s="16" t="n">
        <v>0.736420470364467</v>
      </c>
      <c r="L1190" s="16" t="n">
        <v>0.705392331683838</v>
      </c>
      <c r="M1190" s="16" t="n">
        <v>0.744989163712946</v>
      </c>
      <c r="N1190" s="16" t="n">
        <v>0.752340513021816</v>
      </c>
    </row>
    <row r="1191">
      <c r="C1191" s="16"/>
      <c r="D1191" s="16"/>
      <c r="E1191" s="16"/>
      <c r="F1191" s="16"/>
      <c r="G1191" s="16"/>
      <c r="H1191" s="16"/>
      <c r="I1191" s="16"/>
      <c r="J1191" s="16"/>
      <c r="K1191" s="16"/>
      <c r="L1191" s="16"/>
      <c r="M1191" s="16"/>
      <c r="N1191" s="16"/>
    </row>
    <row r="1192">
      <c r="B1192" s="7" t="s">
        <v>347</v>
      </c>
      <c r="C1192" s="16"/>
      <c r="D1192" s="16"/>
      <c r="E1192" s="16"/>
      <c r="F1192" s="16"/>
      <c r="G1192" s="16"/>
      <c r="H1192" s="16"/>
      <c r="I1192" s="16"/>
      <c r="J1192" s="16"/>
      <c r="K1192" s="16"/>
      <c r="L1192" s="16"/>
      <c r="M1192" s="16"/>
      <c r="N1192" s="16"/>
    </row>
    <row r="1193">
      <c r="B1193" s="26" t="s">
        <v>44</v>
      </c>
      <c r="C1193" s="16"/>
      <c r="D1193" s="16"/>
      <c r="E1193" s="16"/>
      <c r="F1193" s="16"/>
      <c r="G1193" s="16"/>
      <c r="H1193" s="16"/>
      <c r="I1193" s="16"/>
      <c r="J1193" s="16"/>
      <c r="K1193" s="16"/>
      <c r="L1193" s="16"/>
      <c r="M1193" s="16"/>
      <c r="N1193" s="16"/>
    </row>
    <row r="1194">
      <c r="B1194" t="s">
        <v>112</v>
      </c>
      <c r="C1194" s="16" t="n">
        <v>0.321909928137581</v>
      </c>
      <c r="D1194" s="16" t="n">
        <v>0.329185457050814</v>
      </c>
      <c r="E1194" s="16" t="n">
        <v>0.315692204009504</v>
      </c>
      <c r="F1194" s="16"/>
      <c r="G1194" s="16" t="n">
        <v>0.335630530678938</v>
      </c>
      <c r="H1194" s="16" t="n">
        <v>0.297326444979567</v>
      </c>
      <c r="I1194" s="16" t="n">
        <v>0.339361295192407</v>
      </c>
      <c r="J1194" s="16"/>
      <c r="K1194" s="16" t="n">
        <v>0.298093947297514</v>
      </c>
      <c r="L1194" s="16" t="n">
        <v>0.353458446307504</v>
      </c>
      <c r="M1194" s="16" t="n">
        <v>0.385434404305862</v>
      </c>
      <c r="N1194" s="16" t="n">
        <v>0.348299969955831</v>
      </c>
    </row>
    <row r="1195">
      <c r="B1195" t="s">
        <v>181</v>
      </c>
      <c r="C1195" s="16" t="n">
        <v>0.418491089083968</v>
      </c>
      <c r="D1195" s="16" t="n">
        <v>0.402875139107949</v>
      </c>
      <c r="E1195" s="16" t="n">
        <v>0.43294134265878</v>
      </c>
      <c r="F1195" s="16"/>
      <c r="G1195" s="16" t="n">
        <v>0.424206508033286</v>
      </c>
      <c r="H1195" s="16" t="n">
        <v>0.430264684632689</v>
      </c>
      <c r="I1195" s="16" t="n">
        <v>0.40528055000462</v>
      </c>
      <c r="J1195" s="16"/>
      <c r="K1195" s="16" t="n">
        <v>0.434068295868467</v>
      </c>
      <c r="L1195" s="16" t="n">
        <v>0.399625415910394</v>
      </c>
      <c r="M1195" s="16" t="n">
        <v>0.365571895441848</v>
      </c>
      <c r="N1195" s="16" t="n">
        <v>0.412654524158789</v>
      </c>
    </row>
    <row r="1196">
      <c r="B1196" t="s">
        <v>180</v>
      </c>
      <c r="C1196" s="16" t="n">
        <v>0.165773816726773</v>
      </c>
      <c r="D1196" s="16" t="n">
        <v>0.164810392901941</v>
      </c>
      <c r="E1196" s="16" t="n">
        <v>0.167173857765422</v>
      </c>
      <c r="F1196" s="16"/>
      <c r="G1196" s="16" t="n">
        <v>0.16842270905459</v>
      </c>
      <c r="H1196" s="16" t="n">
        <v>0.165067681321511</v>
      </c>
      <c r="I1196" s="16" t="n">
        <v>0.16538454257005</v>
      </c>
      <c r="J1196" s="16"/>
      <c r="K1196" s="16" t="n">
        <v>0.175855662187036</v>
      </c>
      <c r="L1196" s="16" t="n">
        <v>0.149517451379066</v>
      </c>
      <c r="M1196" s="16" t="n">
        <v>0.15694299784184</v>
      </c>
      <c r="N1196" s="16" t="n">
        <v>0.144551611657405</v>
      </c>
    </row>
    <row r="1197">
      <c r="B1197" t="s">
        <v>179</v>
      </c>
      <c r="C1197" s="16" t="n">
        <v>0.066906735836672</v>
      </c>
      <c r="D1197" s="16" t="n">
        <v>0.0729105845118795</v>
      </c>
      <c r="E1197" s="16" t="n">
        <v>0.0607939009477254</v>
      </c>
      <c r="F1197" s="16"/>
      <c r="G1197" s="16" t="n">
        <v>0.0609716504162767</v>
      </c>
      <c r="H1197" s="16" t="n">
        <v>0.0766097300840993</v>
      </c>
      <c r="I1197" s="16" t="n">
        <v>0.060223986791247</v>
      </c>
      <c r="J1197" s="16"/>
      <c r="K1197" s="16" t="n">
        <v>0.0614908344088595</v>
      </c>
      <c r="L1197" s="16" t="n">
        <v>0.076743059975981</v>
      </c>
      <c r="M1197" s="16" t="n">
        <v>0.0755917907863161</v>
      </c>
      <c r="N1197" s="16" t="n">
        <v>0.0729122722006789</v>
      </c>
    </row>
    <row r="1198">
      <c r="B1198" t="s">
        <v>115</v>
      </c>
      <c r="C1198" s="16" t="n">
        <v>0.0269184302150059</v>
      </c>
      <c r="D1198" s="16" t="n">
        <v>0.0302184264274168</v>
      </c>
      <c r="E1198" s="16" t="n">
        <v>0.0233986946185688</v>
      </c>
      <c r="F1198" s="16"/>
      <c r="G1198" s="16" t="n">
        <v>0.0107686018169099</v>
      </c>
      <c r="H1198" s="16" t="n">
        <v>0.0307314589821332</v>
      </c>
      <c r="I1198" s="16" t="n">
        <v>0.0297496254416767</v>
      </c>
      <c r="J1198" s="16"/>
      <c r="K1198" s="16" t="n">
        <v>0.0304912602381238</v>
      </c>
      <c r="L1198" s="16" t="n">
        <v>0.0206556264270548</v>
      </c>
      <c r="M1198" s="16" t="n">
        <v>0.0164589116241335</v>
      </c>
      <c r="N1198" s="16" t="n">
        <v>0.0215816220272967</v>
      </c>
    </row>
    <row r="1199">
      <c r="B1199" t="s">
        <v>116</v>
      </c>
      <c r="C1199" s="16" t="n">
        <v>0.740401017221549</v>
      </c>
      <c r="D1199" s="16" t="n">
        <v>0.732060596158763</v>
      </c>
      <c r="E1199" s="16" t="n">
        <v>0.748633546668284</v>
      </c>
      <c r="F1199" s="16"/>
      <c r="G1199" s="16" t="n">
        <v>0.759837038712223</v>
      </c>
      <c r="H1199" s="16" t="n">
        <v>0.727591129612256</v>
      </c>
      <c r="I1199" s="16" t="n">
        <v>0.744641845197026</v>
      </c>
      <c r="J1199" s="16"/>
      <c r="K1199" s="16" t="n">
        <v>0.732162243165981</v>
      </c>
      <c r="L1199" s="16" t="n">
        <v>0.753083862217898</v>
      </c>
      <c r="M1199" s="16" t="n">
        <v>0.75100629974771</v>
      </c>
      <c r="N1199" s="16" t="n">
        <v>0.760954494114619</v>
      </c>
    </row>
    <row r="1200">
      <c r="B1200" t="s">
        <v>117</v>
      </c>
      <c r="C1200" s="16" t="n">
        <v>0.0938251660516779</v>
      </c>
      <c r="D1200" s="16" t="n">
        <v>0.103129010939296</v>
      </c>
      <c r="E1200" s="16" t="n">
        <v>0.0841925955662941</v>
      </c>
      <c r="F1200" s="16"/>
      <c r="G1200" s="16" t="n">
        <v>0.0717402522331866</v>
      </c>
      <c r="H1200" s="16" t="n">
        <v>0.107341189066232</v>
      </c>
      <c r="I1200" s="16" t="n">
        <v>0.0899736122329236</v>
      </c>
      <c r="J1200" s="16"/>
      <c r="K1200" s="16" t="n">
        <v>0.0919820946469832</v>
      </c>
      <c r="L1200" s="16" t="n">
        <v>0.0973986864030357</v>
      </c>
      <c r="M1200" s="16" t="n">
        <v>0.0920507024104497</v>
      </c>
      <c r="N1200" s="16" t="n">
        <v>0.0944938942279756</v>
      </c>
    </row>
    <row r="1201">
      <c r="B1201" t="s">
        <v>118</v>
      </c>
      <c r="C1201" s="16" t="n">
        <v>0.646575851169871</v>
      </c>
      <c r="D1201" s="16" t="n">
        <v>0.628931585219467</v>
      </c>
      <c r="E1201" s="16" t="n">
        <v>0.66444095110199</v>
      </c>
      <c r="F1201" s="16"/>
      <c r="G1201" s="16" t="n">
        <v>0.688096786479037</v>
      </c>
      <c r="H1201" s="16" t="n">
        <v>0.620249940546024</v>
      </c>
      <c r="I1201" s="16" t="n">
        <v>0.654668232964103</v>
      </c>
      <c r="J1201" s="16"/>
      <c r="K1201" s="16" t="n">
        <v>0.640180148518998</v>
      </c>
      <c r="L1201" s="16" t="n">
        <v>0.655685175814862</v>
      </c>
      <c r="M1201" s="16" t="n">
        <v>0.65895559733726</v>
      </c>
      <c r="N1201" s="16" t="n">
        <v>0.666460599886644</v>
      </c>
    </row>
    <row r="1202">
      <c r="C1202" s="16"/>
      <c r="D1202" s="16"/>
      <c r="E1202" s="16"/>
      <c r="F1202" s="16"/>
      <c r="G1202" s="16"/>
      <c r="H1202" s="16"/>
      <c r="I1202" s="16"/>
      <c r="J1202" s="16"/>
      <c r="K1202" s="16"/>
      <c r="L1202" s="16"/>
      <c r="M1202" s="16"/>
      <c r="N1202" s="16"/>
    </row>
    <row r="1203">
      <c r="B1203" s="7" t="s">
        <v>348</v>
      </c>
      <c r="C1203" s="16"/>
      <c r="D1203" s="16"/>
      <c r="E1203" s="16"/>
      <c r="F1203" s="16"/>
      <c r="G1203" s="16"/>
      <c r="H1203" s="16"/>
      <c r="I1203" s="16"/>
      <c r="J1203" s="16"/>
      <c r="K1203" s="16"/>
      <c r="L1203" s="16"/>
      <c r="M1203" s="16"/>
      <c r="N1203" s="16"/>
    </row>
    <row r="1204">
      <c r="B1204" s="26" t="s">
        <v>44</v>
      </c>
      <c r="C1204" s="16"/>
      <c r="D1204" s="16"/>
      <c r="E1204" s="16"/>
      <c r="F1204" s="16"/>
      <c r="G1204" s="16"/>
      <c r="H1204" s="16"/>
      <c r="I1204" s="16"/>
      <c r="J1204" s="16"/>
      <c r="K1204" s="16"/>
      <c r="L1204" s="16"/>
      <c r="M1204" s="16"/>
      <c r="N1204" s="16"/>
    </row>
    <row r="1205">
      <c r="B1205" t="s">
        <v>112</v>
      </c>
      <c r="C1205" s="16" t="n">
        <v>0.236235739436433</v>
      </c>
      <c r="D1205" s="16" t="n">
        <v>0.267545745023286</v>
      </c>
      <c r="E1205" s="16" t="n">
        <v>0.202299439688202</v>
      </c>
      <c r="F1205" s="16"/>
      <c r="G1205" s="16" t="n">
        <v>0.255634446225417</v>
      </c>
      <c r="H1205" s="16" t="n">
        <v>0.220488842815989</v>
      </c>
      <c r="I1205" s="16" t="n">
        <v>0.243223656086977</v>
      </c>
      <c r="J1205" s="16"/>
      <c r="K1205" s="16" t="n">
        <v>0.208649590486724</v>
      </c>
      <c r="L1205" s="16" t="n">
        <v>0.275779193576455</v>
      </c>
      <c r="M1205" s="16" t="n">
        <v>0.329032406145975</v>
      </c>
      <c r="N1205" s="16" t="n">
        <v>0.252198398471397</v>
      </c>
    </row>
    <row r="1206">
      <c r="B1206" t="s">
        <v>181</v>
      </c>
      <c r="C1206" s="16" t="n">
        <v>0.39689117436863</v>
      </c>
      <c r="D1206" s="16" t="n">
        <v>0.363104192321991</v>
      </c>
      <c r="E1206" s="16" t="n">
        <v>0.432361095270471</v>
      </c>
      <c r="F1206" s="16"/>
      <c r="G1206" s="16" t="n">
        <v>0.361018203301859</v>
      </c>
      <c r="H1206" s="16" t="n">
        <v>0.398456870769596</v>
      </c>
      <c r="I1206" s="16" t="n">
        <v>0.409602938060365</v>
      </c>
      <c r="J1206" s="16"/>
      <c r="K1206" s="16" t="n">
        <v>0.401095315745815</v>
      </c>
      <c r="L1206" s="16" t="n">
        <v>0.36548308905808</v>
      </c>
      <c r="M1206" s="16" t="n">
        <v>0.412627049496752</v>
      </c>
      <c r="N1206" s="16" t="n">
        <v>0.408490517490574</v>
      </c>
    </row>
    <row r="1207">
      <c r="B1207" t="s">
        <v>180</v>
      </c>
      <c r="C1207" s="16" t="n">
        <v>0.254227430822302</v>
      </c>
      <c r="D1207" s="16" t="n">
        <v>0.252690323471945</v>
      </c>
      <c r="E1207" s="16" t="n">
        <v>0.258426253888811</v>
      </c>
      <c r="F1207" s="16"/>
      <c r="G1207" s="16" t="n">
        <v>0.259720188880541</v>
      </c>
      <c r="H1207" s="16" t="n">
        <v>0.262974016233225</v>
      </c>
      <c r="I1207" s="16" t="n">
        <v>0.24392091421646</v>
      </c>
      <c r="J1207" s="16"/>
      <c r="K1207" s="16" t="n">
        <v>0.271044986564862</v>
      </c>
      <c r="L1207" s="16" t="n">
        <v>0.257164735421672</v>
      </c>
      <c r="M1207" s="16" t="n">
        <v>0.171635113968114</v>
      </c>
      <c r="N1207" s="16" t="n">
        <v>0.221242007945616</v>
      </c>
    </row>
    <row r="1208">
      <c r="B1208" t="s">
        <v>179</v>
      </c>
      <c r="C1208" s="16" t="n">
        <v>0.0869504891692885</v>
      </c>
      <c r="D1208" s="16" t="n">
        <v>0.0938686832527683</v>
      </c>
      <c r="E1208" s="16" t="n">
        <v>0.0785717390092991</v>
      </c>
      <c r="F1208" s="16"/>
      <c r="G1208" s="16" t="n">
        <v>0.100809964289765</v>
      </c>
      <c r="H1208" s="16" t="n">
        <v>0.087361557913675</v>
      </c>
      <c r="I1208" s="16" t="n">
        <v>0.0810941380926937</v>
      </c>
      <c r="J1208" s="16"/>
      <c r="K1208" s="16" t="n">
        <v>0.0907569462182114</v>
      </c>
      <c r="L1208" s="16" t="n">
        <v>0.0834857492215342</v>
      </c>
      <c r="M1208" s="16" t="n">
        <v>0.0635213595220452</v>
      </c>
      <c r="N1208" s="16" t="n">
        <v>0.0975619612255959</v>
      </c>
    </row>
    <row r="1209">
      <c r="B1209" t="s">
        <v>115</v>
      </c>
      <c r="C1209" s="16" t="n">
        <v>0.0256951662033474</v>
      </c>
      <c r="D1209" s="16" t="n">
        <v>0.02279105593001</v>
      </c>
      <c r="E1209" s="16" t="n">
        <v>0.0283414721432164</v>
      </c>
      <c r="F1209" s="16"/>
      <c r="G1209" s="16" t="n">
        <v>0.0228171973024172</v>
      </c>
      <c r="H1209" s="16" t="n">
        <v>0.0307187122675148</v>
      </c>
      <c r="I1209" s="16" t="n">
        <v>0.0221583535435039</v>
      </c>
      <c r="J1209" s="16"/>
      <c r="K1209" s="16" t="n">
        <v>0.0284531609843883</v>
      </c>
      <c r="L1209" s="16" t="n">
        <v>0.0180872327222595</v>
      </c>
      <c r="M1209" s="16" t="n">
        <v>0.0231840708671138</v>
      </c>
      <c r="N1209" s="16" t="n">
        <v>0.0205071148668169</v>
      </c>
    </row>
    <row r="1210">
      <c r="B1210" t="s">
        <v>116</v>
      </c>
      <c r="C1210" s="16" t="n">
        <v>0.633126913805062</v>
      </c>
      <c r="D1210" s="16" t="n">
        <v>0.630649937345277</v>
      </c>
      <c r="E1210" s="16" t="n">
        <v>0.634660534958673</v>
      </c>
      <c r="F1210" s="16"/>
      <c r="G1210" s="16" t="n">
        <v>0.616652649527276</v>
      </c>
      <c r="H1210" s="16" t="n">
        <v>0.618945713585585</v>
      </c>
      <c r="I1210" s="16" t="n">
        <v>0.652826594147342</v>
      </c>
      <c r="J1210" s="16"/>
      <c r="K1210" s="16" t="n">
        <v>0.609744906232538</v>
      </c>
      <c r="L1210" s="16" t="n">
        <v>0.641262282634535</v>
      </c>
      <c r="M1210" s="16" t="n">
        <v>0.741659455642727</v>
      </c>
      <c r="N1210" s="16" t="n">
        <v>0.660688915961971</v>
      </c>
    </row>
    <row r="1211">
      <c r="B1211" t="s">
        <v>117</v>
      </c>
      <c r="C1211" s="16" t="n">
        <v>0.112645655372636</v>
      </c>
      <c r="D1211" s="16" t="n">
        <v>0.116659739182778</v>
      </c>
      <c r="E1211" s="16" t="n">
        <v>0.106913211152515</v>
      </c>
      <c r="F1211" s="16"/>
      <c r="G1211" s="16" t="n">
        <v>0.123627161592182</v>
      </c>
      <c r="H1211" s="16" t="n">
        <v>0.11808027018119</v>
      </c>
      <c r="I1211" s="16" t="n">
        <v>0.103252491636198</v>
      </c>
      <c r="J1211" s="16"/>
      <c r="K1211" s="16" t="n">
        <v>0.1192101072026</v>
      </c>
      <c r="L1211" s="16" t="n">
        <v>0.101572981943794</v>
      </c>
      <c r="M1211" s="16" t="n">
        <v>0.086705430389159</v>
      </c>
      <c r="N1211" s="16" t="n">
        <v>0.118069076092413</v>
      </c>
    </row>
    <row r="1212">
      <c r="B1212" t="s">
        <v>118</v>
      </c>
      <c r="C1212" s="16" t="n">
        <v>0.520481258432427</v>
      </c>
      <c r="D1212" s="16" t="n">
        <v>0.513990198162499</v>
      </c>
      <c r="E1212" s="16" t="n">
        <v>0.527747323806158</v>
      </c>
      <c r="F1212" s="16"/>
      <c r="G1212" s="16" t="n">
        <v>0.493025487935094</v>
      </c>
      <c r="H1212" s="16" t="n">
        <v>0.500865443404395</v>
      </c>
      <c r="I1212" s="16" t="n">
        <v>0.549574102511144</v>
      </c>
      <c r="J1212" s="16"/>
      <c r="K1212" s="16" t="n">
        <v>0.490534799029939</v>
      </c>
      <c r="L1212" s="16" t="n">
        <v>0.539689300690741</v>
      </c>
      <c r="M1212" s="16" t="n">
        <v>0.654954025253568</v>
      </c>
      <c r="N1212" s="16" t="n">
        <v>0.542619839869558</v>
      </c>
    </row>
    <row r="1213">
      <c r="C1213" s="16"/>
      <c r="D1213" s="16"/>
      <c r="E1213" s="16"/>
      <c r="F1213" s="16"/>
      <c r="G1213" s="16"/>
      <c r="H1213" s="16"/>
      <c r="I1213" s="16"/>
      <c r="J1213" s="16"/>
      <c r="K1213" s="16"/>
      <c r="L1213" s="16"/>
      <c r="M1213" s="16"/>
      <c r="N1213" s="16"/>
    </row>
    <row r="1214">
      <c r="B1214" s="7" t="s">
        <v>349</v>
      </c>
      <c r="C1214" s="16"/>
      <c r="D1214" s="16"/>
      <c r="E1214" s="16"/>
      <c r="F1214" s="16"/>
      <c r="G1214" s="16"/>
      <c r="H1214" s="16"/>
      <c r="I1214" s="16"/>
      <c r="J1214" s="16"/>
      <c r="K1214" s="16"/>
      <c r="L1214" s="16"/>
      <c r="M1214" s="16"/>
      <c r="N1214" s="16"/>
    </row>
    <row r="1215">
      <c r="B1215" s="26" t="s">
        <v>44</v>
      </c>
      <c r="C1215" s="16"/>
      <c r="D1215" s="16"/>
      <c r="E1215" s="16"/>
      <c r="F1215" s="16"/>
      <c r="G1215" s="16"/>
      <c r="H1215" s="16"/>
      <c r="I1215" s="16"/>
      <c r="J1215" s="16"/>
      <c r="K1215" s="16"/>
      <c r="L1215" s="16"/>
      <c r="M1215" s="16"/>
      <c r="N1215" s="16"/>
    </row>
    <row r="1216">
      <c r="B1216" t="s">
        <v>112</v>
      </c>
      <c r="C1216" s="16" t="n">
        <v>0.442626896185479</v>
      </c>
      <c r="D1216" s="16" t="n">
        <v>0.438208674944566</v>
      </c>
      <c r="E1216" s="16" t="n">
        <v>0.445293426300681</v>
      </c>
      <c r="F1216" s="16"/>
      <c r="G1216" s="16" t="n">
        <v>0.498149117437796</v>
      </c>
      <c r="H1216" s="16" t="n">
        <v>0.408755411798138</v>
      </c>
      <c r="I1216" s="16" t="n">
        <v>0.452209121216517</v>
      </c>
      <c r="J1216" s="16"/>
      <c r="K1216" s="16" t="n">
        <v>0.432050430637866</v>
      </c>
      <c r="L1216" s="16" t="n">
        <v>0.443077597839572</v>
      </c>
      <c r="M1216" s="16" t="n">
        <v>0.501652976675782</v>
      </c>
      <c r="N1216" s="16" t="n">
        <v>0.437755124381947</v>
      </c>
    </row>
    <row r="1217">
      <c r="B1217" t="s">
        <v>181</v>
      </c>
      <c r="C1217" s="16" t="n">
        <v>0.324321041316404</v>
      </c>
      <c r="D1217" s="16" t="n">
        <v>0.297151862898528</v>
      </c>
      <c r="E1217" s="16" t="n">
        <v>0.353177943362415</v>
      </c>
      <c r="F1217" s="16"/>
      <c r="G1217" s="16" t="n">
        <v>0.286233279605199</v>
      </c>
      <c r="H1217" s="16" t="n">
        <v>0.348417336901268</v>
      </c>
      <c r="I1217" s="16" t="n">
        <v>0.316946946065037</v>
      </c>
      <c r="J1217" s="16"/>
      <c r="K1217" s="16" t="n">
        <v>0.339608359549493</v>
      </c>
      <c r="L1217" s="16" t="n">
        <v>0.311735000361505</v>
      </c>
      <c r="M1217" s="16" t="n">
        <v>0.27735589821733</v>
      </c>
      <c r="N1217" s="16" t="n">
        <v>0.303440757798163</v>
      </c>
    </row>
    <row r="1218">
      <c r="B1218" t="s">
        <v>180</v>
      </c>
      <c r="C1218" s="16" t="n">
        <v>0.141085921780501</v>
      </c>
      <c r="D1218" s="16" t="n">
        <v>0.159227187072323</v>
      </c>
      <c r="E1218" s="16" t="n">
        <v>0.123586712947318</v>
      </c>
      <c r="F1218" s="16"/>
      <c r="G1218" s="16" t="n">
        <v>0.119206813102121</v>
      </c>
      <c r="H1218" s="16" t="n">
        <v>0.141415098237556</v>
      </c>
      <c r="I1218" s="16" t="n">
        <v>0.149421037509205</v>
      </c>
      <c r="J1218" s="16"/>
      <c r="K1218" s="16" t="n">
        <v>0.138608334454546</v>
      </c>
      <c r="L1218" s="16" t="n">
        <v>0.150395817542218</v>
      </c>
      <c r="M1218" s="16" t="n">
        <v>0.136255347090764</v>
      </c>
      <c r="N1218" s="16" t="n">
        <v>0.139955403901828</v>
      </c>
    </row>
    <row r="1219">
      <c r="B1219" t="s">
        <v>179</v>
      </c>
      <c r="C1219" s="16" t="n">
        <v>0.0639945604521173</v>
      </c>
      <c r="D1219" s="16" t="n">
        <v>0.0716128404127103</v>
      </c>
      <c r="E1219" s="16" t="n">
        <v>0.0570730551183983</v>
      </c>
      <c r="F1219" s="16"/>
      <c r="G1219" s="16" t="n">
        <v>0.0654429159780188</v>
      </c>
      <c r="H1219" s="16" t="n">
        <v>0.0671400331692017</v>
      </c>
      <c r="I1219" s="16" t="n">
        <v>0.0604962308462192</v>
      </c>
      <c r="J1219" s="16"/>
      <c r="K1219" s="16" t="n">
        <v>0.0616305590143104</v>
      </c>
      <c r="L1219" s="16" t="n">
        <v>0.0680968610333</v>
      </c>
      <c r="M1219" s="16" t="n">
        <v>0.061503298829017</v>
      </c>
      <c r="N1219" s="16" t="n">
        <v>0.079331711901955</v>
      </c>
    </row>
    <row r="1220">
      <c r="B1220" t="s">
        <v>115</v>
      </c>
      <c r="C1220" s="16" t="n">
        <v>0.0279715802654983</v>
      </c>
      <c r="D1220" s="16" t="n">
        <v>0.0337994346718724</v>
      </c>
      <c r="E1220" s="16" t="n">
        <v>0.0208688622711877</v>
      </c>
      <c r="F1220" s="16"/>
      <c r="G1220" s="16" t="n">
        <v>0.0309678738768653</v>
      </c>
      <c r="H1220" s="16" t="n">
        <v>0.0342721198938362</v>
      </c>
      <c r="I1220" s="16" t="n">
        <v>0.0209266643630223</v>
      </c>
      <c r="J1220" s="16"/>
      <c r="K1220" s="16" t="n">
        <v>0.0281023163437846</v>
      </c>
      <c r="L1220" s="16" t="n">
        <v>0.026694723223405</v>
      </c>
      <c r="M1220" s="16" t="n">
        <v>0.0232324791871065</v>
      </c>
      <c r="N1220" s="16" t="n">
        <v>0.0395170020161067</v>
      </c>
    </row>
    <row r="1221">
      <c r="B1221" t="s">
        <v>116</v>
      </c>
      <c r="C1221" s="16" t="n">
        <v>0.766947937501883</v>
      </c>
      <c r="D1221" s="16" t="n">
        <v>0.735360537843094</v>
      </c>
      <c r="E1221" s="16" t="n">
        <v>0.798471369663096</v>
      </c>
      <c r="F1221" s="16"/>
      <c r="G1221" s="16" t="n">
        <v>0.784382397042995</v>
      </c>
      <c r="H1221" s="16" t="n">
        <v>0.757172748699406</v>
      </c>
      <c r="I1221" s="16" t="n">
        <v>0.769156067281553</v>
      </c>
      <c r="J1221" s="16"/>
      <c r="K1221" s="16" t="n">
        <v>0.771658790187359</v>
      </c>
      <c r="L1221" s="16" t="n">
        <v>0.754812598201077</v>
      </c>
      <c r="M1221" s="16" t="n">
        <v>0.779008874893112</v>
      </c>
      <c r="N1221" s="16" t="n">
        <v>0.74119588218011</v>
      </c>
    </row>
    <row r="1222">
      <c r="B1222" t="s">
        <v>117</v>
      </c>
      <c r="C1222" s="16" t="n">
        <v>0.0919661407176157</v>
      </c>
      <c r="D1222" s="16" t="n">
        <v>0.105412275084583</v>
      </c>
      <c r="E1222" s="16" t="n">
        <v>0.077941917389586</v>
      </c>
      <c r="F1222" s="16"/>
      <c r="G1222" s="16" t="n">
        <v>0.096410789854884</v>
      </c>
      <c r="H1222" s="16" t="n">
        <v>0.101412153063038</v>
      </c>
      <c r="I1222" s="16" t="n">
        <v>0.0814228952092416</v>
      </c>
      <c r="J1222" s="16"/>
      <c r="K1222" s="16" t="n">
        <v>0.089732875358095</v>
      </c>
      <c r="L1222" s="16" t="n">
        <v>0.094791584256705</v>
      </c>
      <c r="M1222" s="16" t="n">
        <v>0.0847357780161236</v>
      </c>
      <c r="N1222" s="16" t="n">
        <v>0.118848713918062</v>
      </c>
    </row>
    <row r="1223">
      <c r="B1223" t="s">
        <v>118</v>
      </c>
      <c r="C1223" s="16" t="n">
        <v>0.674981796784267</v>
      </c>
      <c r="D1223" s="16" t="n">
        <v>0.629948262758512</v>
      </c>
      <c r="E1223" s="16" t="n">
        <v>0.72052945227351</v>
      </c>
      <c r="F1223" s="16"/>
      <c r="G1223" s="16" t="n">
        <v>0.687971607188111</v>
      </c>
      <c r="H1223" s="16" t="n">
        <v>0.655760595636368</v>
      </c>
      <c r="I1223" s="16" t="n">
        <v>0.687733172072312</v>
      </c>
      <c r="J1223" s="16"/>
      <c r="K1223" s="16" t="n">
        <v>0.681925914829264</v>
      </c>
      <c r="L1223" s="16" t="n">
        <v>0.660021013944372</v>
      </c>
      <c r="M1223" s="16" t="n">
        <v>0.694273096876988</v>
      </c>
      <c r="N1223" s="16" t="n">
        <v>0.622347168262048</v>
      </c>
    </row>
    <row r="1224">
      <c r="C1224" s="16"/>
      <c r="D1224" s="16"/>
      <c r="E1224" s="16"/>
      <c r="F1224" s="16"/>
      <c r="G1224" s="16"/>
      <c r="H1224" s="16"/>
      <c r="I1224" s="16"/>
      <c r="J1224" s="16"/>
      <c r="K1224" s="16"/>
      <c r="L1224" s="16"/>
      <c r="M1224" s="16"/>
      <c r="N1224" s="16"/>
    </row>
    <row r="1225">
      <c r="B1225" s="7" t="s">
        <v>350</v>
      </c>
      <c r="C1225" s="16"/>
      <c r="D1225" s="16"/>
      <c r="E1225" s="16"/>
      <c r="F1225" s="16"/>
      <c r="G1225" s="16"/>
      <c r="H1225" s="16"/>
      <c r="I1225" s="16"/>
      <c r="J1225" s="16"/>
      <c r="K1225" s="16"/>
      <c r="L1225" s="16"/>
      <c r="M1225" s="16"/>
      <c r="N1225" s="16"/>
    </row>
    <row r="1226">
      <c r="B1226" s="26" t="s">
        <v>44</v>
      </c>
      <c r="C1226" s="16"/>
      <c r="D1226" s="16"/>
      <c r="E1226" s="16"/>
      <c r="F1226" s="16"/>
      <c r="G1226" s="16"/>
      <c r="H1226" s="16"/>
      <c r="I1226" s="16"/>
      <c r="J1226" s="16"/>
      <c r="K1226" s="16"/>
      <c r="L1226" s="16"/>
      <c r="M1226" s="16"/>
      <c r="N1226" s="16"/>
    </row>
    <row r="1227">
      <c r="B1227" t="s">
        <v>112</v>
      </c>
      <c r="C1227" s="16" t="n">
        <v>0.310877819000855</v>
      </c>
      <c r="D1227" s="16" t="n">
        <v>0.334393809154453</v>
      </c>
      <c r="E1227" s="16" t="n">
        <v>0.291576594255122</v>
      </c>
      <c r="F1227" s="16"/>
      <c r="G1227" s="16" t="n">
        <v>0.28489283051859</v>
      </c>
      <c r="H1227" s="16" t="n">
        <v>0.298157584029834</v>
      </c>
      <c r="I1227" s="16" t="n">
        <v>0.332974685426925</v>
      </c>
      <c r="J1227" s="16"/>
      <c r="K1227" s="16" t="n">
        <v>0.277527059492777</v>
      </c>
      <c r="L1227" s="16" t="n">
        <v>0.331320901500201</v>
      </c>
      <c r="M1227" s="16" t="n">
        <v>0.456163709649041</v>
      </c>
      <c r="N1227" s="16" t="n">
        <v>0.333039301919208</v>
      </c>
    </row>
    <row r="1228">
      <c r="B1228" t="s">
        <v>181</v>
      </c>
      <c r="C1228" s="16" t="n">
        <v>0.383274879543803</v>
      </c>
      <c r="D1228" s="16" t="n">
        <v>0.361342690631083</v>
      </c>
      <c r="E1228" s="16" t="n">
        <v>0.401521393886789</v>
      </c>
      <c r="F1228" s="16"/>
      <c r="G1228" s="16" t="n">
        <v>0.37793494639678</v>
      </c>
      <c r="H1228" s="16" t="n">
        <v>0.382498535192776</v>
      </c>
      <c r="I1228" s="16" t="n">
        <v>0.386106181783807</v>
      </c>
      <c r="J1228" s="16"/>
      <c r="K1228" s="16" t="n">
        <v>0.407319559304523</v>
      </c>
      <c r="L1228" s="16" t="n">
        <v>0.360939774015298</v>
      </c>
      <c r="M1228" s="16" t="n">
        <v>0.282306258696089</v>
      </c>
      <c r="N1228" s="16" t="n">
        <v>0.375857354838163</v>
      </c>
    </row>
    <row r="1229">
      <c r="B1229" t="s">
        <v>180</v>
      </c>
      <c r="C1229" s="16" t="n">
        <v>0.200962338821236</v>
      </c>
      <c r="D1229" s="16" t="n">
        <v>0.189269962931021</v>
      </c>
      <c r="E1229" s="16" t="n">
        <v>0.212082788097773</v>
      </c>
      <c r="F1229" s="16"/>
      <c r="G1229" s="16" t="n">
        <v>0.211145468228547</v>
      </c>
      <c r="H1229" s="16" t="n">
        <v>0.204537201301591</v>
      </c>
      <c r="I1229" s="16" t="n">
        <v>0.193614661462244</v>
      </c>
      <c r="J1229" s="16"/>
      <c r="K1229" s="16" t="n">
        <v>0.207958502656688</v>
      </c>
      <c r="L1229" s="16" t="n">
        <v>0.189142691257928</v>
      </c>
      <c r="M1229" s="16" t="n">
        <v>0.184868989528536</v>
      </c>
      <c r="N1229" s="16" t="n">
        <v>0.201090690779717</v>
      </c>
    </row>
    <row r="1230">
      <c r="B1230" t="s">
        <v>179</v>
      </c>
      <c r="C1230" s="16" t="n">
        <v>0.0722886999544224</v>
      </c>
      <c r="D1230" s="16" t="n">
        <v>0.0751782721588923</v>
      </c>
      <c r="E1230" s="16" t="n">
        <v>0.0695109447986628</v>
      </c>
      <c r="F1230" s="16"/>
      <c r="G1230" s="16" t="n">
        <v>0.096985758999611</v>
      </c>
      <c r="H1230" s="16" t="n">
        <v>0.0756840042046275</v>
      </c>
      <c r="I1230" s="16" t="n">
        <v>0.0593756593261074</v>
      </c>
      <c r="J1230" s="16"/>
      <c r="K1230" s="16" t="n">
        <v>0.0700374779747698</v>
      </c>
      <c r="L1230" s="16" t="n">
        <v>0.0913452961995218</v>
      </c>
      <c r="M1230" s="16" t="n">
        <v>0.0548608223268226</v>
      </c>
      <c r="N1230" s="16" t="n">
        <v>0.0635347165773139</v>
      </c>
    </row>
    <row r="1231">
      <c r="B1231" t="s">
        <v>115</v>
      </c>
      <c r="C1231" s="16" t="n">
        <v>0.0325962626796828</v>
      </c>
      <c r="D1231" s="16" t="n">
        <v>0.039815265124551</v>
      </c>
      <c r="E1231" s="16" t="n">
        <v>0.0253082789616538</v>
      </c>
      <c r="F1231" s="16"/>
      <c r="G1231" s="16" t="n">
        <v>0.0290409958564731</v>
      </c>
      <c r="H1231" s="16" t="n">
        <v>0.0391226752711712</v>
      </c>
      <c r="I1231" s="16" t="n">
        <v>0.0279288120009161</v>
      </c>
      <c r="J1231" s="16"/>
      <c r="K1231" s="16" t="n">
        <v>0.0371574005712426</v>
      </c>
      <c r="L1231" s="16" t="n">
        <v>0.0272513370270516</v>
      </c>
      <c r="M1231" s="16" t="n">
        <v>0.0218002197995108</v>
      </c>
      <c r="N1231" s="16" t="n">
        <v>0.0264779358855975</v>
      </c>
    </row>
    <row r="1232">
      <c r="B1232" t="s">
        <v>116</v>
      </c>
      <c r="C1232" s="16" t="n">
        <v>0.694152698544658</v>
      </c>
      <c r="D1232" s="16" t="n">
        <v>0.695736499785536</v>
      </c>
      <c r="E1232" s="16" t="n">
        <v>0.69309798814191</v>
      </c>
      <c r="F1232" s="16"/>
      <c r="G1232" s="16" t="n">
        <v>0.662827776915369</v>
      </c>
      <c r="H1232" s="16" t="n">
        <v>0.68065611922261</v>
      </c>
      <c r="I1232" s="16" t="n">
        <v>0.719080867210732</v>
      </c>
      <c r="J1232" s="16"/>
      <c r="K1232" s="16" t="n">
        <v>0.6848466187973</v>
      </c>
      <c r="L1232" s="16" t="n">
        <v>0.692260675515499</v>
      </c>
      <c r="M1232" s="16" t="n">
        <v>0.73846996834513</v>
      </c>
      <c r="N1232" s="16" t="n">
        <v>0.708896656757371</v>
      </c>
    </row>
    <row r="1233">
      <c r="B1233" t="s">
        <v>117</v>
      </c>
      <c r="C1233" s="16" t="n">
        <v>0.104884962634105</v>
      </c>
      <c r="D1233" s="16" t="n">
        <v>0.114993537283443</v>
      </c>
      <c r="E1233" s="16" t="n">
        <v>0.0948192237603167</v>
      </c>
      <c r="F1233" s="16"/>
      <c r="G1233" s="16" t="n">
        <v>0.126026754856084</v>
      </c>
      <c r="H1233" s="16" t="n">
        <v>0.114806679475799</v>
      </c>
      <c r="I1233" s="16" t="n">
        <v>0.0873044713270235</v>
      </c>
      <c r="J1233" s="16"/>
      <c r="K1233" s="16" t="n">
        <v>0.107194878546012</v>
      </c>
      <c r="L1233" s="16" t="n">
        <v>0.118596633226573</v>
      </c>
      <c r="M1233" s="16" t="n">
        <v>0.0766610421263334</v>
      </c>
      <c r="N1233" s="16" t="n">
        <v>0.0900126524629114</v>
      </c>
    </row>
    <row r="1234">
      <c r="B1234" t="s">
        <v>118</v>
      </c>
      <c r="C1234" s="16" t="n">
        <v>0.589267735910553</v>
      </c>
      <c r="D1234" s="16" t="n">
        <v>0.580742962502092</v>
      </c>
      <c r="E1234" s="16" t="n">
        <v>0.598278764381594</v>
      </c>
      <c r="F1234" s="16"/>
      <c r="G1234" s="16" t="n">
        <v>0.536801022059285</v>
      </c>
      <c r="H1234" s="16" t="n">
        <v>0.565849439746811</v>
      </c>
      <c r="I1234" s="16" t="n">
        <v>0.631776395883709</v>
      </c>
      <c r="J1234" s="16"/>
      <c r="K1234" s="16" t="n">
        <v>0.577651740251288</v>
      </c>
      <c r="L1234" s="16" t="n">
        <v>0.573664042288925</v>
      </c>
      <c r="M1234" s="16" t="n">
        <v>0.661808926218797</v>
      </c>
      <c r="N1234" s="16" t="n">
        <v>0.61888400429446</v>
      </c>
    </row>
    <row r="1235">
      <c r="C1235" s="16"/>
      <c r="D1235" s="16"/>
      <c r="E1235" s="16"/>
      <c r="F1235" s="16"/>
      <c r="G1235" s="16"/>
      <c r="H1235" s="16"/>
      <c r="I1235" s="16"/>
      <c r="J1235" s="16"/>
      <c r="K1235" s="16"/>
      <c r="L1235" s="16"/>
      <c r="M1235" s="16"/>
      <c r="N1235" s="16"/>
    </row>
    <row r="1236">
      <c r="B1236" s="7" t="s">
        <v>351</v>
      </c>
      <c r="C1236" s="16"/>
      <c r="D1236" s="16"/>
      <c r="E1236" s="16"/>
      <c r="F1236" s="16"/>
      <c r="G1236" s="16"/>
      <c r="H1236" s="16"/>
      <c r="I1236" s="16"/>
      <c r="J1236" s="16"/>
      <c r="K1236" s="16"/>
      <c r="L1236" s="16"/>
      <c r="M1236" s="16"/>
      <c r="N1236" s="16"/>
    </row>
    <row r="1237">
      <c r="B1237" s="26" t="s">
        <v>44</v>
      </c>
      <c r="C1237" s="16"/>
      <c r="D1237" s="16"/>
      <c r="E1237" s="16"/>
      <c r="F1237" s="16"/>
      <c r="G1237" s="16"/>
      <c r="H1237" s="16"/>
      <c r="I1237" s="16"/>
      <c r="J1237" s="16"/>
      <c r="K1237" s="16"/>
      <c r="L1237" s="16"/>
      <c r="M1237" s="16"/>
      <c r="N1237" s="16"/>
    </row>
    <row r="1238">
      <c r="B1238" t="s">
        <v>112</v>
      </c>
      <c r="C1238" s="16" t="n">
        <v>0.245614847255135</v>
      </c>
      <c r="D1238" s="16" t="n">
        <v>0.283433391574335</v>
      </c>
      <c r="E1238" s="16" t="n">
        <v>0.210807496208467</v>
      </c>
      <c r="F1238" s="16"/>
      <c r="G1238" s="16" t="n">
        <v>0.218815866352464</v>
      </c>
      <c r="H1238" s="16" t="n">
        <v>0.222684528767128</v>
      </c>
      <c r="I1238" s="16" t="n">
        <v>0.277531826853571</v>
      </c>
      <c r="J1238" s="16"/>
      <c r="K1238" s="16" t="n">
        <v>0.221497173598883</v>
      </c>
      <c r="L1238" s="16" t="n">
        <v>0.236094328176597</v>
      </c>
      <c r="M1238" s="16" t="n">
        <v>0.34011906848712</v>
      </c>
      <c r="N1238" s="16" t="n">
        <v>0.334338271082563</v>
      </c>
    </row>
    <row r="1239">
      <c r="B1239" t="s">
        <v>181</v>
      </c>
      <c r="C1239" s="16" t="n">
        <v>0.387025338890286</v>
      </c>
      <c r="D1239" s="16" t="n">
        <v>0.36809935501453</v>
      </c>
      <c r="E1239" s="16" t="n">
        <v>0.407324700963726</v>
      </c>
      <c r="F1239" s="16"/>
      <c r="G1239" s="16" t="n">
        <v>0.397218243355767</v>
      </c>
      <c r="H1239" s="16" t="n">
        <v>0.372753450719904</v>
      </c>
      <c r="I1239" s="16" t="n">
        <v>0.396276945298892</v>
      </c>
      <c r="J1239" s="16"/>
      <c r="K1239" s="16" t="n">
        <v>0.402366333070661</v>
      </c>
      <c r="L1239" s="16" t="n">
        <v>0.364296235976716</v>
      </c>
      <c r="M1239" s="16" t="n">
        <v>0.38156784826193</v>
      </c>
      <c r="N1239" s="16" t="n">
        <v>0.330141334880953</v>
      </c>
    </row>
    <row r="1240">
      <c r="B1240" t="s">
        <v>180</v>
      </c>
      <c r="C1240" s="16" t="n">
        <v>0.245109233005005</v>
      </c>
      <c r="D1240" s="16" t="n">
        <v>0.228193711789562</v>
      </c>
      <c r="E1240" s="16" t="n">
        <v>0.262263108523897</v>
      </c>
      <c r="F1240" s="16"/>
      <c r="G1240" s="16" t="n">
        <v>0.258440335855946</v>
      </c>
      <c r="H1240" s="16" t="n">
        <v>0.26360506478802</v>
      </c>
      <c r="I1240" s="16" t="n">
        <v>0.222636995788347</v>
      </c>
      <c r="J1240" s="16"/>
      <c r="K1240" s="16" t="n">
        <v>0.257837382390206</v>
      </c>
      <c r="L1240" s="16" t="n">
        <v>0.266396725952393</v>
      </c>
      <c r="M1240" s="16" t="n">
        <v>0.159606109058269</v>
      </c>
      <c r="N1240" s="16" t="n">
        <v>0.198792139243251</v>
      </c>
    </row>
    <row r="1241">
      <c r="B1241" t="s">
        <v>179</v>
      </c>
      <c r="C1241" s="16" t="n">
        <v>0.0879961768399684</v>
      </c>
      <c r="D1241" s="16" t="n">
        <v>0.0822629049047243</v>
      </c>
      <c r="E1241" s="16" t="n">
        <v>0.0900155863186918</v>
      </c>
      <c r="F1241" s="16"/>
      <c r="G1241" s="16" t="n">
        <v>0.0887763462389969</v>
      </c>
      <c r="H1241" s="16" t="n">
        <v>0.102840804273055</v>
      </c>
      <c r="I1241" s="16" t="n">
        <v>0.073877825052376</v>
      </c>
      <c r="J1241" s="16"/>
      <c r="K1241" s="16" t="n">
        <v>0.0842262438693265</v>
      </c>
      <c r="L1241" s="16" t="n">
        <v>0.106235052736642</v>
      </c>
      <c r="M1241" s="16" t="n">
        <v>0.0820042231502033</v>
      </c>
      <c r="N1241" s="16" t="n">
        <v>0.0895492259816329</v>
      </c>
    </row>
    <row r="1242">
      <c r="B1242" t="s">
        <v>115</v>
      </c>
      <c r="C1242" s="16" t="n">
        <v>0.0342544040096052</v>
      </c>
      <c r="D1242" s="16" t="n">
        <v>0.0380106367168488</v>
      </c>
      <c r="E1242" s="16" t="n">
        <v>0.0295891079852184</v>
      </c>
      <c r="F1242" s="16"/>
      <c r="G1242" s="16" t="n">
        <v>0.036749208196826</v>
      </c>
      <c r="H1242" s="16" t="n">
        <v>0.038116151451893</v>
      </c>
      <c r="I1242" s="16" t="n">
        <v>0.029676407006814</v>
      </c>
      <c r="J1242" s="16"/>
      <c r="K1242" s="16" t="n">
        <v>0.0340728670709238</v>
      </c>
      <c r="L1242" s="16" t="n">
        <v>0.0269776571576531</v>
      </c>
      <c r="M1242" s="16" t="n">
        <v>0.0367027510424786</v>
      </c>
      <c r="N1242" s="16" t="n">
        <v>0.0471790288115999</v>
      </c>
    </row>
    <row r="1243">
      <c r="B1243" t="s">
        <v>116</v>
      </c>
      <c r="C1243" s="16" t="n">
        <v>0.632640186145421</v>
      </c>
      <c r="D1243" s="16" t="n">
        <v>0.651532746588865</v>
      </c>
      <c r="E1243" s="16" t="n">
        <v>0.618132197172193</v>
      </c>
      <c r="F1243" s="16"/>
      <c r="G1243" s="16" t="n">
        <v>0.616034109708232</v>
      </c>
      <c r="H1243" s="16" t="n">
        <v>0.595437979487032</v>
      </c>
      <c r="I1243" s="16" t="n">
        <v>0.673808772152463</v>
      </c>
      <c r="J1243" s="16"/>
      <c r="K1243" s="16" t="n">
        <v>0.623863506669544</v>
      </c>
      <c r="L1243" s="16" t="n">
        <v>0.600390564153313</v>
      </c>
      <c r="M1243" s="16" t="n">
        <v>0.721686916749049</v>
      </c>
      <c r="N1243" s="16" t="n">
        <v>0.664479605963516</v>
      </c>
    </row>
    <row r="1244">
      <c r="B1244" t="s">
        <v>117</v>
      </c>
      <c r="C1244" s="16" t="n">
        <v>0.122250580849574</v>
      </c>
      <c r="D1244" s="16" t="n">
        <v>0.120273541621573</v>
      </c>
      <c r="E1244" s="16" t="n">
        <v>0.11960469430391</v>
      </c>
      <c r="F1244" s="16"/>
      <c r="G1244" s="16" t="n">
        <v>0.125525554435823</v>
      </c>
      <c r="H1244" s="16" t="n">
        <v>0.140956955724948</v>
      </c>
      <c r="I1244" s="16" t="n">
        <v>0.10355423205919</v>
      </c>
      <c r="J1244" s="16"/>
      <c r="K1244" s="16" t="n">
        <v>0.11829911094025</v>
      </c>
      <c r="L1244" s="16" t="n">
        <v>0.133212709894295</v>
      </c>
      <c r="M1244" s="16" t="n">
        <v>0.118706974192682</v>
      </c>
      <c r="N1244" s="16" t="n">
        <v>0.136728254793233</v>
      </c>
    </row>
    <row r="1245">
      <c r="B1245" t="s">
        <v>118</v>
      </c>
      <c r="C1245" s="16" t="n">
        <v>0.510389605295848</v>
      </c>
      <c r="D1245" s="16" t="n">
        <v>0.531259204967292</v>
      </c>
      <c r="E1245" s="16" t="n">
        <v>0.498527502868283</v>
      </c>
      <c r="F1245" s="16"/>
      <c r="G1245" s="16" t="n">
        <v>0.490508555272409</v>
      </c>
      <c r="H1245" s="16" t="n">
        <v>0.454481023762083</v>
      </c>
      <c r="I1245" s="16" t="n">
        <v>0.570254540093273</v>
      </c>
      <c r="J1245" s="16"/>
      <c r="K1245" s="16" t="n">
        <v>0.505564395729294</v>
      </c>
      <c r="L1245" s="16" t="n">
        <v>0.467177854259018</v>
      </c>
      <c r="M1245" s="16" t="n">
        <v>0.602979942556368</v>
      </c>
      <c r="N1245" s="16" t="n">
        <v>0.527751351170283</v>
      </c>
    </row>
    <row r="1246">
      <c r="C1246" s="16"/>
      <c r="D1246" s="16"/>
      <c r="E1246" s="16"/>
      <c r="F1246" s="16"/>
      <c r="G1246" s="16"/>
      <c r="H1246" s="16"/>
      <c r="I1246" s="16"/>
      <c r="J1246" s="16"/>
      <c r="K1246" s="16"/>
      <c r="L1246" s="16"/>
      <c r="M1246" s="16"/>
      <c r="N1246" s="16"/>
    </row>
    <row r="1247">
      <c r="B1247" s="7" t="s">
        <v>354</v>
      </c>
      <c r="C1247" s="16"/>
      <c r="D1247" s="16"/>
      <c r="E1247" s="16"/>
      <c r="F1247" s="16"/>
      <c r="G1247" s="16"/>
      <c r="H1247" s="16"/>
      <c r="I1247" s="16"/>
      <c r="J1247" s="16"/>
      <c r="K1247" s="16"/>
      <c r="L1247" s="16"/>
      <c r="M1247" s="16"/>
      <c r="N1247" s="16"/>
    </row>
    <row r="1248">
      <c r="B1248" s="26" t="s">
        <v>44</v>
      </c>
      <c r="C1248" s="16"/>
      <c r="D1248" s="16"/>
      <c r="E1248" s="16"/>
      <c r="F1248" s="16"/>
      <c r="G1248" s="16"/>
      <c r="H1248" s="16"/>
      <c r="I1248" s="16"/>
      <c r="J1248" s="16"/>
      <c r="K1248" s="16"/>
      <c r="L1248" s="16"/>
      <c r="M1248" s="16"/>
      <c r="N1248" s="16"/>
    </row>
    <row r="1249">
      <c r="B1249" t="s">
        <v>352</v>
      </c>
      <c r="C1249" s="16" t="n">
        <v>0.498500601940305</v>
      </c>
      <c r="D1249" s="16" t="n">
        <v>0.516679631400566</v>
      </c>
      <c r="E1249" s="16" t="n">
        <v>0.48481609220007</v>
      </c>
      <c r="F1249" s="16"/>
      <c r="G1249" s="16" t="n">
        <v>0.499348489494111</v>
      </c>
      <c r="H1249" s="16" t="n">
        <v>0.461565214721532</v>
      </c>
      <c r="I1249" s="16" t="n">
        <v>0.532527358224977</v>
      </c>
      <c r="J1249" s="16"/>
      <c r="K1249" s="16" t="n">
        <v>0.483117434977066</v>
      </c>
      <c r="L1249" s="16" t="n">
        <v>0.510932904795778</v>
      </c>
      <c r="M1249" s="16" t="n">
        <v>0.568924760509304</v>
      </c>
      <c r="N1249" s="16" t="n">
        <v>0.512423345213958</v>
      </c>
    </row>
    <row r="1250">
      <c r="B1250" t="s">
        <v>353</v>
      </c>
      <c r="C1250" s="16" t="n">
        <v>0.152842306553898</v>
      </c>
      <c r="D1250" s="16" t="n">
        <v>0.157748040377006</v>
      </c>
      <c r="E1250" s="16" t="n">
        <v>0.146367590524447</v>
      </c>
      <c r="F1250" s="16"/>
      <c r="G1250" s="16" t="n">
        <v>0.138017206054261</v>
      </c>
      <c r="H1250" s="16" t="n">
        <v>0.159328313338031</v>
      </c>
      <c r="I1250" s="16" t="n">
        <v>0.152663570128287</v>
      </c>
      <c r="J1250" s="16"/>
      <c r="K1250" s="16" t="n">
        <v>0.15173674864795</v>
      </c>
      <c r="L1250" s="16" t="n">
        <v>0.146582209468523</v>
      </c>
      <c r="M1250" s="16" t="n">
        <v>0.142775033294177</v>
      </c>
      <c r="N1250" s="16" t="n">
        <v>0.176292532728679</v>
      </c>
    </row>
    <row r="1251">
      <c r="B1251" t="s">
        <v>249</v>
      </c>
      <c r="C1251" s="16" t="n">
        <v>0.179347775858115</v>
      </c>
      <c r="D1251" s="16" t="n">
        <v>0.165263589652853</v>
      </c>
      <c r="E1251" s="16" t="n">
        <v>0.191969220663533</v>
      </c>
      <c r="F1251" s="16"/>
      <c r="G1251" s="16" t="n">
        <v>0.181537501738779</v>
      </c>
      <c r="H1251" s="16" t="n">
        <v>0.18173796619483</v>
      </c>
      <c r="I1251" s="16" t="n">
        <v>0.176259287659661</v>
      </c>
      <c r="J1251" s="16"/>
      <c r="K1251" s="16" t="n">
        <v>0.180038002504704</v>
      </c>
      <c r="L1251" s="16" t="n">
        <v>0.191467180970263</v>
      </c>
      <c r="M1251" s="16" t="n">
        <v>0.143176121321551</v>
      </c>
      <c r="N1251" s="16" t="n">
        <v>0.185586902650703</v>
      </c>
    </row>
    <row r="1252">
      <c r="B1252" t="s">
        <v>250</v>
      </c>
      <c r="C1252" s="16" t="n">
        <v>0.169309315647683</v>
      </c>
      <c r="D1252" s="16" t="n">
        <v>0.160308738569575</v>
      </c>
      <c r="E1252" s="16" t="n">
        <v>0.176847096611949</v>
      </c>
      <c r="F1252" s="16"/>
      <c r="G1252" s="16" t="n">
        <v>0.181096802712849</v>
      </c>
      <c r="H1252" s="16" t="n">
        <v>0.197368505745607</v>
      </c>
      <c r="I1252" s="16" t="n">
        <v>0.138549783987074</v>
      </c>
      <c r="J1252" s="16"/>
      <c r="K1252" s="16" t="n">
        <v>0.18510781387028</v>
      </c>
      <c r="L1252" s="16" t="n">
        <v>0.151017704765437</v>
      </c>
      <c r="M1252" s="16" t="n">
        <v>0.145124084874968</v>
      </c>
      <c r="N1252" s="16" t="n">
        <v>0.12569721940666</v>
      </c>
    </row>
    <row r="1253">
      <c r="C1253" s="16"/>
      <c r="D1253" s="16"/>
      <c r="E1253" s="16"/>
      <c r="F1253" s="16"/>
      <c r="G1253" s="16"/>
      <c r="H1253" s="16"/>
      <c r="I1253" s="16"/>
      <c r="J1253" s="16"/>
      <c r="K1253" s="16"/>
      <c r="L1253" s="16"/>
      <c r="M1253" s="16"/>
      <c r="N1253" s="16"/>
    </row>
    <row r="1254">
      <c r="B1254" s="7" t="s">
        <v>354</v>
      </c>
      <c r="C1254" s="16"/>
      <c r="D1254" s="16"/>
      <c r="E1254" s="16"/>
      <c r="F1254" s="16"/>
      <c r="G1254" s="16"/>
      <c r="H1254" s="16"/>
      <c r="I1254" s="16"/>
      <c r="J1254" s="16"/>
      <c r="K1254" s="16"/>
      <c r="L1254" s="16"/>
      <c r="M1254" s="16"/>
      <c r="N1254" s="16"/>
    </row>
    <row r="1255">
      <c r="B1255" s="26" t="s">
        <v>44</v>
      </c>
      <c r="C1255" s="16"/>
      <c r="D1255" s="16"/>
      <c r="E1255" s="16"/>
      <c r="F1255" s="16"/>
      <c r="G1255" s="16"/>
      <c r="H1255" s="16"/>
      <c r="I1255" s="16"/>
      <c r="J1255" s="16"/>
      <c r="K1255" s="16"/>
      <c r="L1255" s="16"/>
      <c r="M1255" s="16"/>
      <c r="N1255" s="16"/>
    </row>
    <row r="1256">
      <c r="B1256" t="s">
        <v>355</v>
      </c>
      <c r="C1256" s="16" t="n">
        <v>0.553533103727333</v>
      </c>
      <c r="D1256" s="16" t="n">
        <v>0.585764674494904</v>
      </c>
      <c r="E1256" s="16" t="n">
        <v>0.52353002816043</v>
      </c>
      <c r="F1256" s="16"/>
      <c r="G1256" s="16" t="n">
        <v>0.538788938021576</v>
      </c>
      <c r="H1256" s="16" t="n">
        <v>0.536959376892912</v>
      </c>
      <c r="I1256" s="16" t="n">
        <v>0.574775275181973</v>
      </c>
      <c r="J1256" s="16"/>
      <c r="K1256" s="16" t="n">
        <v>0.529199891375199</v>
      </c>
      <c r="L1256" s="16" t="n">
        <v>0.585041297349817</v>
      </c>
      <c r="M1256" s="16" t="n">
        <v>0.668732815944832</v>
      </c>
      <c r="N1256" s="16" t="n">
        <v>0.539839290091426</v>
      </c>
    </row>
    <row r="1257">
      <c r="B1257" t="s">
        <v>356</v>
      </c>
      <c r="C1257" s="16" t="n">
        <v>0.154930428250844</v>
      </c>
      <c r="D1257" s="16" t="n">
        <v>0.153438608165413</v>
      </c>
      <c r="E1257" s="16" t="n">
        <v>0.155703257261942</v>
      </c>
      <c r="F1257" s="16"/>
      <c r="G1257" s="16" t="n">
        <v>0.12104826726448</v>
      </c>
      <c r="H1257" s="16" t="n">
        <v>0.16937745650696</v>
      </c>
      <c r="I1257" s="16" t="n">
        <v>0.154872174771724</v>
      </c>
      <c r="J1257" s="16"/>
      <c r="K1257" s="16" t="n">
        <v>0.158275892881511</v>
      </c>
      <c r="L1257" s="16" t="n">
        <v>0.143379977452296</v>
      </c>
      <c r="M1257" s="16" t="n">
        <v>0.134031287195475</v>
      </c>
      <c r="N1257" s="16" t="n">
        <v>0.177725490333131</v>
      </c>
    </row>
    <row r="1258">
      <c r="B1258" t="s">
        <v>249</v>
      </c>
      <c r="C1258" s="16" t="n">
        <v>0.122647473001349</v>
      </c>
      <c r="D1258" s="16" t="n">
        <v>0.11448176940174</v>
      </c>
      <c r="E1258" s="16" t="n">
        <v>0.130162252530531</v>
      </c>
      <c r="F1258" s="16"/>
      <c r="G1258" s="16" t="n">
        <v>0.134266529829397</v>
      </c>
      <c r="H1258" s="16" t="n">
        <v>0.120934589789088</v>
      </c>
      <c r="I1258" s="16" t="n">
        <v>0.119651945330331</v>
      </c>
      <c r="J1258" s="16"/>
      <c r="K1258" s="16" t="n">
        <v>0.116627606461253</v>
      </c>
      <c r="L1258" s="16" t="n">
        <v>0.13426102215223</v>
      </c>
      <c r="M1258" s="16" t="n">
        <v>0.0892271458143658</v>
      </c>
      <c r="N1258" s="16" t="n">
        <v>0.164216351669913</v>
      </c>
    </row>
    <row r="1259">
      <c r="B1259" t="s">
        <v>250</v>
      </c>
      <c r="C1259" s="16" t="n">
        <v>0.168888995020475</v>
      </c>
      <c r="D1259" s="16" t="n">
        <v>0.146314947937943</v>
      </c>
      <c r="E1259" s="16" t="n">
        <v>0.190604462047098</v>
      </c>
      <c r="F1259" s="16"/>
      <c r="G1259" s="16" t="n">
        <v>0.205896264884547</v>
      </c>
      <c r="H1259" s="16" t="n">
        <v>0.17272857681104</v>
      </c>
      <c r="I1259" s="16" t="n">
        <v>0.150700604715972</v>
      </c>
      <c r="J1259" s="16"/>
      <c r="K1259" s="16" t="n">
        <v>0.195896609282037</v>
      </c>
      <c r="L1259" s="16" t="n">
        <v>0.137317703045657</v>
      </c>
      <c r="M1259" s="16" t="n">
        <v>0.108008751045328</v>
      </c>
      <c r="N1259" s="16" t="n">
        <v>0.118218867905529</v>
      </c>
    </row>
    <row r="1260">
      <c r="C1260" s="16"/>
      <c r="D1260" s="16"/>
      <c r="E1260" s="16"/>
      <c r="F1260" s="16"/>
      <c r="G1260" s="16"/>
      <c r="H1260" s="16"/>
      <c r="I1260" s="16"/>
      <c r="J1260" s="16"/>
      <c r="K1260" s="16"/>
      <c r="L1260" s="16"/>
      <c r="M1260" s="16"/>
      <c r="N1260" s="16"/>
    </row>
    <row r="1261">
      <c r="B1261" s="7" t="s">
        <v>354</v>
      </c>
      <c r="C1261" s="16"/>
      <c r="D1261" s="16"/>
      <c r="E1261" s="16"/>
      <c r="F1261" s="16"/>
      <c r="G1261" s="16"/>
      <c r="H1261" s="16"/>
      <c r="I1261" s="16"/>
      <c r="J1261" s="16"/>
      <c r="K1261" s="16"/>
      <c r="L1261" s="16"/>
      <c r="M1261" s="16"/>
      <c r="N1261" s="16"/>
    </row>
    <row r="1262">
      <c r="B1262" s="26" t="s">
        <v>44</v>
      </c>
      <c r="C1262" s="16"/>
      <c r="D1262" s="16"/>
      <c r="E1262" s="16"/>
      <c r="F1262" s="16"/>
      <c r="G1262" s="16"/>
      <c r="H1262" s="16"/>
      <c r="I1262" s="16"/>
      <c r="J1262" s="16"/>
      <c r="K1262" s="16"/>
      <c r="L1262" s="16"/>
      <c r="M1262" s="16"/>
      <c r="N1262" s="16"/>
    </row>
    <row r="1263">
      <c r="B1263" t="s">
        <v>357</v>
      </c>
      <c r="C1263" s="16" t="n">
        <v>0.597306300384385</v>
      </c>
      <c r="D1263" s="16" t="n">
        <v>0.631686461277522</v>
      </c>
      <c r="E1263" s="16" t="n">
        <v>0.565927361833514</v>
      </c>
      <c r="F1263" s="16"/>
      <c r="G1263" s="16" t="n">
        <v>0.59723945380275</v>
      </c>
      <c r="H1263" s="16" t="n">
        <v>0.577355436022074</v>
      </c>
      <c r="I1263" s="16" t="n">
        <v>0.615893340386215</v>
      </c>
      <c r="J1263" s="16"/>
      <c r="K1263" s="16" t="n">
        <v>0.561024673761043</v>
      </c>
      <c r="L1263" s="16" t="n">
        <v>0.647785371923504</v>
      </c>
      <c r="M1263" s="16" t="n">
        <v>0.755163730515282</v>
      </c>
      <c r="N1263" s="16" t="n">
        <v>0.587912929277593</v>
      </c>
    </row>
    <row r="1264">
      <c r="B1264" t="s">
        <v>358</v>
      </c>
      <c r="C1264" s="16" t="n">
        <v>0.159009792711035</v>
      </c>
      <c r="D1264" s="16" t="n">
        <v>0.15623395529973</v>
      </c>
      <c r="E1264" s="16" t="n">
        <v>0.158342981096099</v>
      </c>
      <c r="F1264" s="16"/>
      <c r="G1264" s="16" t="n">
        <v>0.187639707758561</v>
      </c>
      <c r="H1264" s="16" t="n">
        <v>0.162151989641909</v>
      </c>
      <c r="I1264" s="16" t="n">
        <v>0.144778904755733</v>
      </c>
      <c r="J1264" s="16"/>
      <c r="K1264" s="16" t="n">
        <v>0.180081215110281</v>
      </c>
      <c r="L1264" s="16" t="n">
        <v>0.122995354806391</v>
      </c>
      <c r="M1264" s="16" t="n">
        <v>0.0820553085801245</v>
      </c>
      <c r="N1264" s="16" t="n">
        <v>0.157609812096154</v>
      </c>
    </row>
    <row r="1265">
      <c r="B1265" t="s">
        <v>249</v>
      </c>
      <c r="C1265" s="16" t="n">
        <v>0.120652503528226</v>
      </c>
      <c r="D1265" s="16" t="n">
        <v>0.11342741933152</v>
      </c>
      <c r="E1265" s="16" t="n">
        <v>0.130129822270521</v>
      </c>
      <c r="F1265" s="16"/>
      <c r="G1265" s="16" t="n">
        <v>0.0988793479463261</v>
      </c>
      <c r="H1265" s="16" t="n">
        <v>0.126499511071661</v>
      </c>
      <c r="I1265" s="16" t="n">
        <v>0.123812437268446</v>
      </c>
      <c r="J1265" s="16"/>
      <c r="K1265" s="16" t="n">
        <v>0.123723754482803</v>
      </c>
      <c r="L1265" s="16" t="n">
        <v>0.107039393092955</v>
      </c>
      <c r="M1265" s="16" t="n">
        <v>0.0997893111018335</v>
      </c>
      <c r="N1265" s="16" t="n">
        <v>0.140459311552896</v>
      </c>
    </row>
    <row r="1266">
      <c r="B1266" t="s">
        <v>250</v>
      </c>
      <c r="C1266" s="16" t="n">
        <v>0.123031403376354</v>
      </c>
      <c r="D1266" s="16" t="n">
        <v>0.0986521640912282</v>
      </c>
      <c r="E1266" s="16" t="n">
        <v>0.145599834799866</v>
      </c>
      <c r="F1266" s="16"/>
      <c r="G1266" s="16" t="n">
        <v>0.116241490492363</v>
      </c>
      <c r="H1266" s="16" t="n">
        <v>0.133993063264356</v>
      </c>
      <c r="I1266" s="16" t="n">
        <v>0.115515317589606</v>
      </c>
      <c r="J1266" s="16"/>
      <c r="K1266" s="16" t="n">
        <v>0.135170356645873</v>
      </c>
      <c r="L1266" s="16" t="n">
        <v>0.12217988017715</v>
      </c>
      <c r="M1266" s="16" t="n">
        <v>0.0629916498027598</v>
      </c>
      <c r="N1266" s="16" t="n">
        <v>0.114017947073358</v>
      </c>
    </row>
    <row r="1267">
      <c r="C1267" s="16"/>
      <c r="D1267" s="16"/>
      <c r="E1267" s="16"/>
      <c r="F1267" s="16"/>
      <c r="G1267" s="16"/>
      <c r="H1267" s="16"/>
      <c r="I1267" s="16"/>
      <c r="J1267" s="16"/>
      <c r="K1267" s="16"/>
      <c r="L1267" s="16"/>
      <c r="M1267" s="16"/>
      <c r="N1267" s="16"/>
    </row>
    <row r="1268">
      <c r="B1268" s="7" t="s">
        <v>354</v>
      </c>
      <c r="C1268" s="16"/>
      <c r="D1268" s="16"/>
      <c r="E1268" s="16"/>
      <c r="F1268" s="16"/>
      <c r="G1268" s="16"/>
      <c r="H1268" s="16"/>
      <c r="I1268" s="16"/>
      <c r="J1268" s="16"/>
      <c r="K1268" s="16"/>
      <c r="L1268" s="16"/>
      <c r="M1268" s="16"/>
      <c r="N1268" s="16"/>
    </row>
    <row r="1269">
      <c r="B1269" s="26" t="s">
        <v>44</v>
      </c>
      <c r="C1269" s="16"/>
      <c r="D1269" s="16"/>
      <c r="E1269" s="16"/>
      <c r="F1269" s="16"/>
      <c r="G1269" s="16"/>
      <c r="H1269" s="16"/>
      <c r="I1269" s="16"/>
      <c r="J1269" s="16"/>
      <c r="K1269" s="16"/>
      <c r="L1269" s="16"/>
      <c r="M1269" s="16"/>
      <c r="N1269" s="16"/>
    </row>
    <row r="1270">
      <c r="B1270" t="s">
        <v>359</v>
      </c>
      <c r="C1270" s="16" t="n">
        <v>0.535296852251139</v>
      </c>
      <c r="D1270" s="16" t="n">
        <v>0.56500621753886</v>
      </c>
      <c r="E1270" s="16" t="n">
        <v>0.507928511182423</v>
      </c>
      <c r="F1270" s="16"/>
      <c r="G1270" s="16" t="n">
        <v>0.491404977355019</v>
      </c>
      <c r="H1270" s="16" t="n">
        <v>0.530065471226167</v>
      </c>
      <c r="I1270" s="16" t="n">
        <v>0.557499195554053</v>
      </c>
      <c r="J1270" s="16"/>
      <c r="K1270" s="16" t="n">
        <v>0.515025375854348</v>
      </c>
      <c r="L1270" s="16" t="n">
        <v>0.564389615907512</v>
      </c>
      <c r="M1270" s="16" t="n">
        <v>0.619952386795616</v>
      </c>
      <c r="N1270" s="16" t="n">
        <v>0.565856407006079</v>
      </c>
    </row>
    <row r="1271">
      <c r="B1271" t="s">
        <v>360</v>
      </c>
      <c r="C1271" s="16" t="n">
        <v>0.125396389292988</v>
      </c>
      <c r="D1271" s="16" t="n">
        <v>0.125150378386505</v>
      </c>
      <c r="E1271" s="16" t="n">
        <v>0.12680621699295</v>
      </c>
      <c r="F1271" s="16"/>
      <c r="G1271" s="16" t="n">
        <v>0.114439154746236</v>
      </c>
      <c r="H1271" s="16" t="n">
        <v>0.130561944761615</v>
      </c>
      <c r="I1271" s="16" t="n">
        <v>0.124918442757838</v>
      </c>
      <c r="J1271" s="16"/>
      <c r="K1271" s="16" t="n">
        <v>0.137803215218185</v>
      </c>
      <c r="L1271" s="16" t="n">
        <v>0.110534956172986</v>
      </c>
      <c r="M1271" s="16" t="n">
        <v>0.0739073578088707</v>
      </c>
      <c r="N1271" s="16" t="n">
        <v>0.122591857123419</v>
      </c>
    </row>
    <row r="1272">
      <c r="B1272" t="s">
        <v>249</v>
      </c>
      <c r="C1272" s="16" t="n">
        <v>0.135824330388773</v>
      </c>
      <c r="D1272" s="16" t="n">
        <v>0.125637206922526</v>
      </c>
      <c r="E1272" s="16" t="n">
        <v>0.146311312885209</v>
      </c>
      <c r="F1272" s="16"/>
      <c r="G1272" s="16" t="n">
        <v>0.14255528172075</v>
      </c>
      <c r="H1272" s="16" t="n">
        <v>0.136747149557968</v>
      </c>
      <c r="I1272" s="16" t="n">
        <v>0.132307364690015</v>
      </c>
      <c r="J1272" s="16"/>
      <c r="K1272" s="16" t="n">
        <v>0.131913507054886</v>
      </c>
      <c r="L1272" s="16" t="n">
        <v>0.131477531637242</v>
      </c>
      <c r="M1272" s="16" t="n">
        <v>0.158138166310529</v>
      </c>
      <c r="N1272" s="16" t="n">
        <v>0.138296195343738</v>
      </c>
    </row>
    <row r="1273">
      <c r="B1273" t="s">
        <v>250</v>
      </c>
      <c r="C1273" s="16" t="n">
        <v>0.203482428067101</v>
      </c>
      <c r="D1273" s="16" t="n">
        <v>0.18420619715211</v>
      </c>
      <c r="E1273" s="16" t="n">
        <v>0.218953958939418</v>
      </c>
      <c r="F1273" s="16"/>
      <c r="G1273" s="16" t="n">
        <v>0.251600586177995</v>
      </c>
      <c r="H1273" s="16" t="n">
        <v>0.20262543445425</v>
      </c>
      <c r="I1273" s="16" t="n">
        <v>0.185274996998095</v>
      </c>
      <c r="J1273" s="16"/>
      <c r="K1273" s="16" t="n">
        <v>0.215257901872582</v>
      </c>
      <c r="L1273" s="16" t="n">
        <v>0.19359789628226</v>
      </c>
      <c r="M1273" s="16" t="n">
        <v>0.148002089084985</v>
      </c>
      <c r="N1273" s="16" t="n">
        <v>0.173255540526763</v>
      </c>
    </row>
    <row r="1274">
      <c r="C1274" s="16"/>
      <c r="D1274" s="16"/>
      <c r="E1274" s="16"/>
      <c r="F1274" s="16"/>
      <c r="G1274" s="16"/>
      <c r="H1274" s="16"/>
      <c r="I1274" s="16"/>
      <c r="J1274" s="16"/>
      <c r="K1274" s="16"/>
      <c r="L1274" s="16"/>
      <c r="M1274" s="16"/>
      <c r="N1274" s="16"/>
    </row>
    <row r="1275">
      <c r="B1275" s="7" t="s">
        <v>354</v>
      </c>
      <c r="C1275" s="16"/>
      <c r="D1275" s="16"/>
      <c r="E1275" s="16"/>
      <c r="F1275" s="16"/>
      <c r="G1275" s="16"/>
      <c r="H1275" s="16"/>
      <c r="I1275" s="16"/>
      <c r="J1275" s="16"/>
      <c r="K1275" s="16"/>
      <c r="L1275" s="16"/>
      <c r="M1275" s="16"/>
      <c r="N1275" s="16"/>
    </row>
    <row r="1276">
      <c r="B1276" s="26" t="s">
        <v>44</v>
      </c>
      <c r="C1276" s="16"/>
      <c r="D1276" s="16"/>
      <c r="E1276" s="16"/>
      <c r="F1276" s="16"/>
      <c r="G1276" s="16"/>
      <c r="H1276" s="16"/>
      <c r="I1276" s="16"/>
      <c r="J1276" s="16"/>
      <c r="K1276" s="16"/>
      <c r="L1276" s="16"/>
      <c r="M1276" s="16"/>
      <c r="N1276" s="16"/>
    </row>
    <row r="1277">
      <c r="B1277" t="s">
        <v>361</v>
      </c>
      <c r="C1277" s="16" t="n">
        <v>0.472434176044395</v>
      </c>
      <c r="D1277" s="16" t="n">
        <v>0.517084678023977</v>
      </c>
      <c r="E1277" s="16" t="n">
        <v>0.433168950780946</v>
      </c>
      <c r="F1277" s="16"/>
      <c r="G1277" s="16" t="n">
        <v>0.45836340075345</v>
      </c>
      <c r="H1277" s="16" t="n">
        <v>0.445581642533809</v>
      </c>
      <c r="I1277" s="16" t="n">
        <v>0.502972939556596</v>
      </c>
      <c r="J1277" s="16"/>
      <c r="K1277" s="16" t="n">
        <v>0.424006284996797</v>
      </c>
      <c r="L1277" s="16" t="n">
        <v>0.507451563962836</v>
      </c>
      <c r="M1277" s="16" t="n">
        <v>0.696238436283451</v>
      </c>
      <c r="N1277" s="16" t="n">
        <v>0.511515348473864</v>
      </c>
    </row>
    <row r="1278">
      <c r="B1278" t="s">
        <v>362</v>
      </c>
      <c r="C1278" s="16" t="n">
        <v>0.183443347761551</v>
      </c>
      <c r="D1278" s="16" t="n">
        <v>0.164836571401203</v>
      </c>
      <c r="E1278" s="16" t="n">
        <v>0.200970086299921</v>
      </c>
      <c r="F1278" s="16"/>
      <c r="G1278" s="16" t="n">
        <v>0.183669595523806</v>
      </c>
      <c r="H1278" s="16" t="n">
        <v>0.199858176273877</v>
      </c>
      <c r="I1278" s="16" t="n">
        <v>0.168082986848895</v>
      </c>
      <c r="J1278" s="16"/>
      <c r="K1278" s="16" t="n">
        <v>0.203591565463071</v>
      </c>
      <c r="L1278" s="16" t="n">
        <v>0.182584544834852</v>
      </c>
      <c r="M1278" s="16" t="n">
        <v>0.0885655964626136</v>
      </c>
      <c r="N1278" s="16" t="n">
        <v>0.1422008172662</v>
      </c>
    </row>
    <row r="1279">
      <c r="B1279" t="s">
        <v>249</v>
      </c>
      <c r="C1279" s="16" t="n">
        <v>0.118248948707088</v>
      </c>
      <c r="D1279" s="16" t="n">
        <v>0.108069079930818</v>
      </c>
      <c r="E1279" s="16" t="n">
        <v>0.127330651468334</v>
      </c>
      <c r="F1279" s="16"/>
      <c r="G1279" s="16" t="n">
        <v>0.0928454680513769</v>
      </c>
      <c r="H1279" s="16" t="n">
        <v>0.128316633294554</v>
      </c>
      <c r="I1279" s="16" t="n">
        <v>0.118916142850959</v>
      </c>
      <c r="J1279" s="16"/>
      <c r="K1279" s="16" t="n">
        <v>0.120764355491198</v>
      </c>
      <c r="L1279" s="16" t="n">
        <v>0.113775604264768</v>
      </c>
      <c r="M1279" s="16" t="n">
        <v>0.0986886576365475</v>
      </c>
      <c r="N1279" s="16" t="n">
        <v>0.131088785023034</v>
      </c>
    </row>
    <row r="1280">
      <c r="B1280" t="s">
        <v>250</v>
      </c>
      <c r="C1280" s="16" t="n">
        <v>0.225873527486966</v>
      </c>
      <c r="D1280" s="16" t="n">
        <v>0.210009670644002</v>
      </c>
      <c r="E1280" s="16" t="n">
        <v>0.238530311450799</v>
      </c>
      <c r="F1280" s="16"/>
      <c r="G1280" s="16" t="n">
        <v>0.265121535671366</v>
      </c>
      <c r="H1280" s="16" t="n">
        <v>0.22624354789776</v>
      </c>
      <c r="I1280" s="16" t="n">
        <v>0.21002793074355</v>
      </c>
      <c r="J1280" s="16"/>
      <c r="K1280" s="16" t="n">
        <v>0.251637794048934</v>
      </c>
      <c r="L1280" s="16" t="n">
        <v>0.196188286937543</v>
      </c>
      <c r="M1280" s="16" t="n">
        <v>0.116507309617388</v>
      </c>
      <c r="N1280" s="16" t="n">
        <v>0.215195049236902</v>
      </c>
    </row>
    <row r="1281">
      <c r="C1281" s="16"/>
      <c r="D1281" s="16"/>
      <c r="E1281" s="16"/>
      <c r="F1281" s="16"/>
      <c r="G1281" s="16"/>
      <c r="H1281" s="16"/>
      <c r="I1281" s="16"/>
      <c r="J1281" s="16"/>
      <c r="K1281" s="16"/>
      <c r="L1281" s="16"/>
      <c r="M1281" s="16"/>
      <c r="N1281" s="16"/>
    </row>
    <row r="1282">
      <c r="B1282" s="7" t="s">
        <v>368</v>
      </c>
      <c r="C1282" s="16"/>
      <c r="D1282" s="16"/>
      <c r="E1282" s="16"/>
      <c r="F1282" s="16"/>
      <c r="G1282" s="16"/>
      <c r="H1282" s="16"/>
      <c r="I1282" s="16"/>
      <c r="J1282" s="16"/>
      <c r="K1282" s="16"/>
      <c r="L1282" s="16"/>
      <c r="M1282" s="16"/>
      <c r="N1282" s="16"/>
    </row>
    <row r="1283">
      <c r="B1283" s="26" t="s">
        <v>44</v>
      </c>
      <c r="C1283" s="16"/>
      <c r="D1283" s="16"/>
      <c r="E1283" s="16"/>
      <c r="F1283" s="16"/>
      <c r="G1283" s="16"/>
      <c r="H1283" s="16"/>
      <c r="I1283" s="16"/>
      <c r="J1283" s="16"/>
      <c r="K1283" s="16"/>
      <c r="L1283" s="16"/>
      <c r="M1283" s="16"/>
      <c r="N1283" s="16"/>
    </row>
    <row r="1284">
      <c r="B1284" t="s">
        <v>363</v>
      </c>
      <c r="C1284" s="16" t="n">
        <v>0.198511753081415</v>
      </c>
      <c r="D1284" s="16" t="n">
        <v>0.219986050200566</v>
      </c>
      <c r="E1284" s="16" t="n">
        <v>0.1810949309186</v>
      </c>
      <c r="F1284" s="16"/>
      <c r="G1284" s="16" t="n">
        <v>0.242426831590195</v>
      </c>
      <c r="H1284" s="16" t="n">
        <v>0.17960875761699</v>
      </c>
      <c r="I1284" s="16" t="n">
        <v>0.198752878190575</v>
      </c>
      <c r="J1284" s="16"/>
      <c r="K1284" s="16" t="n">
        <v>0.17754768233186</v>
      </c>
      <c r="L1284" s="16" t="n">
        <v>0.216567611394256</v>
      </c>
      <c r="M1284" s="16" t="n">
        <v>0.271044831004921</v>
      </c>
      <c r="N1284" s="16" t="n">
        <v>0.228254030557493</v>
      </c>
    </row>
    <row r="1285">
      <c r="B1285" t="s">
        <v>364</v>
      </c>
      <c r="C1285" s="16" t="n">
        <v>0.286912765105529</v>
      </c>
      <c r="D1285" s="16" t="n">
        <v>0.306852522042722</v>
      </c>
      <c r="E1285" s="16" t="n">
        <v>0.268506151612176</v>
      </c>
      <c r="F1285" s="16"/>
      <c r="G1285" s="16" t="n">
        <v>0.280616517972446</v>
      </c>
      <c r="H1285" s="16" t="n">
        <v>0.293504308686681</v>
      </c>
      <c r="I1285" s="16" t="n">
        <v>0.283267297203214</v>
      </c>
      <c r="J1285" s="16"/>
      <c r="K1285" s="16" t="n">
        <v>0.281068861192595</v>
      </c>
      <c r="L1285" s="16" t="n">
        <v>0.30847337198296</v>
      </c>
      <c r="M1285" s="16" t="n">
        <v>0.30051943476354</v>
      </c>
      <c r="N1285" s="16" t="n">
        <v>0.268180941786662</v>
      </c>
    </row>
    <row r="1286">
      <c r="B1286" t="s">
        <v>365</v>
      </c>
      <c r="C1286" s="16" t="n">
        <v>0.27574245347056</v>
      </c>
      <c r="D1286" s="16" t="n">
        <v>0.2601366055748</v>
      </c>
      <c r="E1286" s="16" t="n">
        <v>0.290832716847225</v>
      </c>
      <c r="F1286" s="16"/>
      <c r="G1286" s="16" t="n">
        <v>0.257226944399198</v>
      </c>
      <c r="H1286" s="16" t="n">
        <v>0.263261560580386</v>
      </c>
      <c r="I1286" s="16" t="n">
        <v>0.294666516468156</v>
      </c>
      <c r="J1286" s="16"/>
      <c r="K1286" s="16" t="n">
        <v>0.285648291508318</v>
      </c>
      <c r="L1286" s="16" t="n">
        <v>0.258028126516342</v>
      </c>
      <c r="M1286" s="16" t="n">
        <v>0.27927114300643</v>
      </c>
      <c r="N1286" s="16" t="n">
        <v>0.258268819467331</v>
      </c>
    </row>
    <row r="1287">
      <c r="B1287" t="s">
        <v>366</v>
      </c>
      <c r="C1287" s="16" t="n">
        <v>0.137071492553588</v>
      </c>
      <c r="D1287" s="16" t="n">
        <v>0.125933775495591</v>
      </c>
      <c r="E1287" s="16" t="n">
        <v>0.147832083536139</v>
      </c>
      <c r="F1287" s="16"/>
      <c r="G1287" s="16" t="n">
        <v>0.10989356313198</v>
      </c>
      <c r="H1287" s="16" t="n">
        <v>0.151475658479319</v>
      </c>
      <c r="I1287" s="16" t="n">
        <v>0.13440521699464</v>
      </c>
      <c r="J1287" s="16"/>
      <c r="K1287" s="16" t="n">
        <v>0.157547721969578</v>
      </c>
      <c r="L1287" s="16" t="n">
        <v>0.113797718542263</v>
      </c>
      <c r="M1287" s="16" t="n">
        <v>0.0522137563428749</v>
      </c>
      <c r="N1287" s="16" t="n">
        <v>0.12111883674102</v>
      </c>
    </row>
    <row r="1288">
      <c r="B1288" t="s">
        <v>367</v>
      </c>
      <c r="C1288" s="16" t="n">
        <v>0.0313949267902295</v>
      </c>
      <c r="D1288" s="16" t="n">
        <v>0.0305306972215337</v>
      </c>
      <c r="E1288" s="16" t="n">
        <v>0.0287335802923663</v>
      </c>
      <c r="F1288" s="16"/>
      <c r="G1288" s="16" t="n">
        <v>0.0309290550508556</v>
      </c>
      <c r="H1288" s="16" t="n">
        <v>0.0305710239249734</v>
      </c>
      <c r="I1288" s="16" t="n">
        <v>0.0323454183572799</v>
      </c>
      <c r="J1288" s="16"/>
      <c r="K1288" s="16" t="n">
        <v>0.0342013214739906</v>
      </c>
      <c r="L1288" s="16" t="n">
        <v>0.0334755606059666</v>
      </c>
      <c r="M1288" s="16" t="n">
        <v>0.0125889375789328</v>
      </c>
      <c r="N1288" s="16" t="n">
        <v>0.0324870322423534</v>
      </c>
    </row>
    <row r="1289">
      <c r="B1289" t="s">
        <v>74</v>
      </c>
      <c r="C1289" s="16" t="n">
        <v>0.0703666089986792</v>
      </c>
      <c r="D1289" s="16" t="n">
        <v>0.0565603494647881</v>
      </c>
      <c r="E1289" s="16" t="n">
        <v>0.0830005367934939</v>
      </c>
      <c r="F1289" s="16"/>
      <c r="G1289" s="16" t="n">
        <v>0.0789070878553262</v>
      </c>
      <c r="H1289" s="16" t="n">
        <v>0.0815786907116504</v>
      </c>
      <c r="I1289" s="16" t="n">
        <v>0.0565626727861349</v>
      </c>
      <c r="J1289" s="16"/>
      <c r="K1289" s="16" t="n">
        <v>0.0639861215236585</v>
      </c>
      <c r="L1289" s="16" t="n">
        <v>0.0696576109582122</v>
      </c>
      <c r="M1289" s="16" t="n">
        <v>0.0843618973033019</v>
      </c>
      <c r="N1289" s="16" t="n">
        <v>0.0916903392051397</v>
      </c>
    </row>
    <row r="1290">
      <c r="C1290" s="16"/>
      <c r="D1290" s="16"/>
      <c r="E1290" s="16"/>
      <c r="F1290" s="16"/>
      <c r="G1290" s="16"/>
      <c r="H1290" s="16"/>
      <c r="I1290" s="16"/>
      <c r="J1290" s="16"/>
      <c r="K1290" s="16"/>
      <c r="L1290" s="16"/>
      <c r="M1290" s="16"/>
      <c r="N1290" s="16"/>
    </row>
    <row r="1291">
      <c r="B1291" s="7" t="s">
        <v>381</v>
      </c>
      <c r="C1291" s="16"/>
      <c r="D1291" s="16"/>
      <c r="E1291" s="16"/>
      <c r="F1291" s="16"/>
      <c r="G1291" s="16"/>
      <c r="H1291" s="16"/>
      <c r="I1291" s="16"/>
      <c r="J1291" s="16"/>
      <c r="K1291" s="16"/>
      <c r="L1291" s="16"/>
      <c r="M1291" s="16"/>
      <c r="N1291" s="16"/>
    </row>
    <row r="1292">
      <c r="B1292" s="26" t="s">
        <v>44</v>
      </c>
      <c r="C1292" s="16"/>
      <c r="D1292" s="16"/>
      <c r="E1292" s="16"/>
      <c r="F1292" s="16"/>
      <c r="G1292" s="16"/>
      <c r="H1292" s="16"/>
      <c r="I1292" s="16"/>
      <c r="J1292" s="16"/>
      <c r="K1292" s="16"/>
      <c r="L1292" s="16"/>
      <c r="M1292" s="16"/>
      <c r="N1292" s="16"/>
    </row>
    <row r="1293">
      <c r="B1293" t="s">
        <v>369</v>
      </c>
      <c r="C1293" s="16" t="n">
        <v>0.425684837580117</v>
      </c>
      <c r="D1293" s="16" t="n">
        <v>0.418945581213418</v>
      </c>
      <c r="E1293" s="16" t="n">
        <v>0.425089245434405</v>
      </c>
      <c r="F1293" s="16"/>
      <c r="G1293" s="16" t="n">
        <v>0.514122927612026</v>
      </c>
      <c r="H1293" s="16" t="n">
        <v>0.431229833167054</v>
      </c>
      <c r="I1293" s="16" t="n">
        <v>0.385596797524113</v>
      </c>
      <c r="J1293" s="16"/>
      <c r="K1293" s="16" t="n">
        <v>0.458106704495497</v>
      </c>
      <c r="L1293" s="16" t="n">
        <v>0.3748076878553</v>
      </c>
      <c r="M1293" s="16" t="n">
        <v>0.344788069508437</v>
      </c>
      <c r="N1293" s="16" t="n">
        <v>0.391908314373732</v>
      </c>
    </row>
    <row r="1294">
      <c r="B1294" t="s">
        <v>370</v>
      </c>
      <c r="C1294" s="16" t="n">
        <v>0.422508395152519</v>
      </c>
      <c r="D1294" s="16" t="n">
        <v>0.386777920477598</v>
      </c>
      <c r="E1294" s="16" t="n">
        <v>0.453334358522267</v>
      </c>
      <c r="F1294" s="16"/>
      <c r="G1294" s="16" t="n">
        <v>0.403824886775347</v>
      </c>
      <c r="H1294" s="16" t="n">
        <v>0.411132537774162</v>
      </c>
      <c r="I1294" s="16" t="n">
        <v>0.440470777135572</v>
      </c>
      <c r="J1294" s="16"/>
      <c r="K1294" s="16" t="n">
        <v>0.459623449209959</v>
      </c>
      <c r="L1294" s="16" t="n">
        <v>0.332354876430937</v>
      </c>
      <c r="M1294" s="16" t="n">
        <v>0.365947647904212</v>
      </c>
      <c r="N1294" s="16" t="n">
        <v>0.401459794499226</v>
      </c>
    </row>
    <row r="1295">
      <c r="B1295" t="s">
        <v>371</v>
      </c>
      <c r="C1295" s="16" t="n">
        <v>0.324179275830146</v>
      </c>
      <c r="D1295" s="16" t="n">
        <v>0.322502794292254</v>
      </c>
      <c r="E1295" s="16" t="n">
        <v>0.324644998436136</v>
      </c>
      <c r="F1295" s="16"/>
      <c r="G1295" s="16" t="n">
        <v>0.376551338058856</v>
      </c>
      <c r="H1295" s="16" t="n">
        <v>0.329413573250202</v>
      </c>
      <c r="I1295" s="16" t="n">
        <v>0.298624891702511</v>
      </c>
      <c r="J1295" s="16"/>
      <c r="K1295" s="16" t="n">
        <v>0.341751235793407</v>
      </c>
      <c r="L1295" s="16" t="n">
        <v>0.310255999029625</v>
      </c>
      <c r="M1295" s="16" t="n">
        <v>0.321075570366706</v>
      </c>
      <c r="N1295" s="16" t="n">
        <v>0.239999704735931</v>
      </c>
    </row>
    <row r="1296">
      <c r="B1296" t="s">
        <v>372</v>
      </c>
      <c r="C1296" s="16" t="n">
        <v>0.316444983042612</v>
      </c>
      <c r="D1296" s="16" t="n">
        <v>0.312353219817613</v>
      </c>
      <c r="E1296" s="16" t="n">
        <v>0.3203541914747</v>
      </c>
      <c r="F1296" s="16"/>
      <c r="G1296" s="16" t="n">
        <v>0.37072967844133</v>
      </c>
      <c r="H1296" s="16" t="n">
        <v>0.304771932900019</v>
      </c>
      <c r="I1296" s="16" t="n">
        <v>0.305864388308337</v>
      </c>
      <c r="J1296" s="16"/>
      <c r="K1296" s="16" t="n">
        <v>0.35770179273242</v>
      </c>
      <c r="L1296" s="16" t="n">
        <v>0.248456657240192</v>
      </c>
      <c r="M1296" s="16" t="n">
        <v>0.230871604285389</v>
      </c>
      <c r="N1296" s="16" t="n">
        <v>0.229654080028772</v>
      </c>
    </row>
    <row r="1297">
      <c r="B1297" t="s">
        <v>373</v>
      </c>
      <c r="C1297" s="16" t="n">
        <v>0.28705897546013</v>
      </c>
      <c r="D1297" s="16" t="n">
        <v>0.281789444195024</v>
      </c>
      <c r="E1297" s="16" t="n">
        <v>0.293169636155448</v>
      </c>
      <c r="F1297" s="16"/>
      <c r="G1297" s="16" t="n">
        <v>0.358077439499724</v>
      </c>
      <c r="H1297" s="16" t="n">
        <v>0.275022749887865</v>
      </c>
      <c r="I1297" s="16" t="n">
        <v>0.270207094007004</v>
      </c>
      <c r="J1297" s="16"/>
      <c r="K1297" s="16" t="n">
        <v>0.303797423233864</v>
      </c>
      <c r="L1297" s="16" t="n">
        <v>0.243540484506106</v>
      </c>
      <c r="M1297" s="16" t="n">
        <v>0.237555200662931</v>
      </c>
      <c r="N1297" s="16" t="n">
        <v>0.30385979933424</v>
      </c>
    </row>
    <row r="1298">
      <c r="B1298" t="s">
        <v>374</v>
      </c>
      <c r="C1298" s="16" t="n">
        <v>0.255189263579433</v>
      </c>
      <c r="D1298" s="16" t="n">
        <v>0.249442686992853</v>
      </c>
      <c r="E1298" s="16" t="n">
        <v>0.25603510419536</v>
      </c>
      <c r="F1298" s="16"/>
      <c r="G1298" s="16" t="n">
        <v>0.347419422919104</v>
      </c>
      <c r="H1298" s="16" t="n">
        <v>0.245098852402888</v>
      </c>
      <c r="I1298" s="16" t="n">
        <v>0.228149403612431</v>
      </c>
      <c r="J1298" s="16"/>
      <c r="K1298" s="16" t="n">
        <v>0.284333823101745</v>
      </c>
      <c r="L1298" s="16" t="n">
        <v>0.216267396499577</v>
      </c>
      <c r="M1298" s="16" t="n">
        <v>0.132999995754523</v>
      </c>
      <c r="N1298" s="16" t="n">
        <v>0.268527391228067</v>
      </c>
    </row>
    <row r="1299">
      <c r="B1299" t="s">
        <v>375</v>
      </c>
      <c r="C1299" s="16" t="n">
        <v>0.219326712873054</v>
      </c>
      <c r="D1299" s="16" t="n">
        <v>0.144552384933657</v>
      </c>
      <c r="E1299" s="16" t="n">
        <v>0.287702453232753</v>
      </c>
      <c r="F1299" s="16"/>
      <c r="G1299" s="16" t="n">
        <v>0.2085131015566</v>
      </c>
      <c r="H1299" s="16" t="n">
        <v>0.229478006963243</v>
      </c>
      <c r="I1299" s="16" t="n">
        <v>0.214153721118736</v>
      </c>
      <c r="J1299" s="16"/>
      <c r="K1299" s="16" t="n">
        <v>0.254321842232872</v>
      </c>
      <c r="L1299" s="16" t="n">
        <v>0.149326789128464</v>
      </c>
      <c r="M1299" s="16" t="n">
        <v>0.142119021804391</v>
      </c>
      <c r="N1299" s="16" t="n">
        <v>0.20169301888465</v>
      </c>
    </row>
    <row r="1300">
      <c r="B1300" t="s">
        <v>376</v>
      </c>
      <c r="C1300" s="16" t="n">
        <v>0.163538221890364</v>
      </c>
      <c r="D1300" s="16" t="n">
        <v>0.161568009161155</v>
      </c>
      <c r="E1300" s="16" t="n">
        <v>0.165127352104639</v>
      </c>
      <c r="F1300" s="16"/>
      <c r="G1300" s="16" t="n">
        <v>0.17431962979944</v>
      </c>
      <c r="H1300" s="16" t="n">
        <v>0.151515339948542</v>
      </c>
      <c r="I1300" s="16" t="n">
        <v>0.170465103613629</v>
      </c>
      <c r="J1300" s="16"/>
      <c r="K1300" s="16" t="n">
        <v>0.181447936006312</v>
      </c>
      <c r="L1300" s="16" t="n">
        <v>0.147042993062235</v>
      </c>
      <c r="M1300" s="16" t="n">
        <v>0.124043690451015</v>
      </c>
      <c r="N1300" s="16" t="n">
        <v>0.107744300820925</v>
      </c>
    </row>
    <row r="1301">
      <c r="B1301" t="s">
        <v>377</v>
      </c>
      <c r="C1301" s="16" t="n">
        <v>0.157919238954669</v>
      </c>
      <c r="D1301" s="16" t="n">
        <v>0.180988242599268</v>
      </c>
      <c r="E1301" s="16" t="n">
        <v>0.135214124093088</v>
      </c>
      <c r="F1301" s="16"/>
      <c r="G1301" s="16" t="n">
        <v>0.191920521309159</v>
      </c>
      <c r="H1301" s="16" t="n">
        <v>0.176641302177771</v>
      </c>
      <c r="I1301" s="16" t="n">
        <v>0.127072657970213</v>
      </c>
      <c r="J1301" s="16"/>
      <c r="K1301" s="16" t="n">
        <v>0.138815841921906</v>
      </c>
      <c r="L1301" s="16" t="n">
        <v>0.191986359965484</v>
      </c>
      <c r="M1301" s="16" t="n">
        <v>0.180237093844008</v>
      </c>
      <c r="N1301" s="16" t="n">
        <v>0.180783626540062</v>
      </c>
    </row>
    <row r="1302">
      <c r="B1302" t="s">
        <v>378</v>
      </c>
      <c r="C1302" s="16" t="n">
        <v>0.107158153924579</v>
      </c>
      <c r="D1302" s="16" t="n">
        <v>0.134355603784484</v>
      </c>
      <c r="E1302" s="16" t="n">
        <v>0.0808536047192354</v>
      </c>
      <c r="F1302" s="16"/>
      <c r="G1302" s="16" t="n">
        <v>0.105625359940645</v>
      </c>
      <c r="H1302" s="16" t="n">
        <v>0.0954656292238854</v>
      </c>
      <c r="I1302" s="16" t="n">
        <v>0.118641305339038</v>
      </c>
      <c r="J1302" s="16"/>
      <c r="K1302" s="16" t="n">
        <v>0.108429099038228</v>
      </c>
      <c r="L1302" s="16" t="n">
        <v>0.10781963311513</v>
      </c>
      <c r="M1302" s="16" t="n">
        <v>0.140002463267514</v>
      </c>
      <c r="N1302" s="16" t="n">
        <v>0.0606194551170539</v>
      </c>
    </row>
    <row r="1303">
      <c r="B1303" t="s">
        <v>379</v>
      </c>
      <c r="C1303" s="16" t="n">
        <v>0.0515482624296943</v>
      </c>
      <c r="D1303" s="16" t="n">
        <v>0.0543791722530113</v>
      </c>
      <c r="E1303" s="16" t="n">
        <v>0.0480854650820042</v>
      </c>
      <c r="F1303" s="16"/>
      <c r="G1303" s="16" t="n">
        <v>0.0467759527658795</v>
      </c>
      <c r="H1303" s="16" t="n">
        <v>0.0538005626922125</v>
      </c>
      <c r="I1303" s="16" t="n">
        <v>0.0513377754797512</v>
      </c>
      <c r="J1303" s="16"/>
      <c r="K1303" s="16" t="n">
        <v>0.0354555651353536</v>
      </c>
      <c r="L1303" s="16" t="n">
        <v>0.0674499438207642</v>
      </c>
      <c r="M1303" s="16" t="n">
        <v>0.105500905124014</v>
      </c>
      <c r="N1303" s="16" t="n">
        <v>0.0701573131952743</v>
      </c>
    </row>
    <row r="1304">
      <c r="B1304" t="s">
        <v>74</v>
      </c>
      <c r="C1304" s="16" t="n">
        <v>0.0388391135940568</v>
      </c>
      <c r="D1304" s="16" t="n">
        <v>0.0490200091826455</v>
      </c>
      <c r="E1304" s="16" t="n">
        <v>0.0296721512219141</v>
      </c>
      <c r="F1304" s="16"/>
      <c r="G1304" s="16" t="n">
        <v>0.0430303810636506</v>
      </c>
      <c r="H1304" s="16" t="n">
        <v>0.0457475281149921</v>
      </c>
      <c r="I1304" s="16" t="n">
        <v>0.0307567151696094</v>
      </c>
      <c r="J1304" s="16"/>
      <c r="K1304" s="16" t="n">
        <v>0.0345015928929161</v>
      </c>
      <c r="L1304" s="16" t="n">
        <v>0.0498641111057057</v>
      </c>
      <c r="M1304" s="16" t="n">
        <v>0.056863588434617</v>
      </c>
      <c r="N1304" s="16" t="n">
        <v>0.0248505977948152</v>
      </c>
    </row>
    <row r="1305">
      <c r="B1305" t="s">
        <v>380</v>
      </c>
      <c r="C1305" s="16" t="n">
        <v>0.00602460221169161</v>
      </c>
      <c r="D1305" s="16" t="n">
        <v>0.00717495368712599</v>
      </c>
      <c r="E1305" s="16" t="n">
        <v>0.00503108201399453</v>
      </c>
      <c r="F1305" s="16"/>
      <c r="G1305" s="16" t="n">
        <v>0</v>
      </c>
      <c r="H1305" s="16" t="n">
        <v>0.00694159035037519</v>
      </c>
      <c r="I1305" s="16" t="n">
        <v>0.00755098391427664</v>
      </c>
      <c r="J1305" s="16"/>
      <c r="K1305" s="16" t="n">
        <v>0.00471166649471456</v>
      </c>
      <c r="L1305" s="16" t="n">
        <v>0.00234208431025773</v>
      </c>
      <c r="M1305" s="16" t="n">
        <v>0.00980467361241359</v>
      </c>
      <c r="N1305" s="16" t="n">
        <v>0.0206497025209926</v>
      </c>
    </row>
    <row r="1306">
      <c r="B1306" t="s">
        <v>76</v>
      </c>
      <c r="C1306" s="16" t="n">
        <v>0.0212544668107724</v>
      </c>
      <c r="D1306" s="16" t="n">
        <v>0.0288709019269483</v>
      </c>
      <c r="E1306" s="16" t="n">
        <v>0.0141950312833402</v>
      </c>
      <c r="F1306" s="16"/>
      <c r="G1306" s="16" t="n">
        <v>0.020421525898402</v>
      </c>
      <c r="H1306" s="16" t="n">
        <v>0.0179425042683706</v>
      </c>
      <c r="I1306" s="16" t="n">
        <v>0.0246646211775862</v>
      </c>
      <c r="J1306" s="16"/>
      <c r="K1306" s="16" t="n">
        <v>0.0173666540835873</v>
      </c>
      <c r="L1306" s="16" t="n">
        <v>0.0378335178679045</v>
      </c>
      <c r="M1306" s="16" t="n">
        <v>0.028219711762266</v>
      </c>
      <c r="N1306" s="16" t="n">
        <v>0.00913224977978382</v>
      </c>
    </row>
    <row r="1307">
      <c r="C1307" s="16"/>
      <c r="D1307" s="16"/>
      <c r="E1307" s="16"/>
      <c r="F1307" s="16"/>
      <c r="G1307" s="16"/>
      <c r="H1307" s="16"/>
      <c r="I1307" s="16"/>
      <c r="J1307" s="16"/>
      <c r="K1307" s="16"/>
      <c r="L1307" s="16"/>
      <c r="M1307" s="16"/>
      <c r="N1307" s="16"/>
    </row>
    <row r="1308">
      <c r="B1308" s="7" t="s">
        <v>386</v>
      </c>
      <c r="C1308" s="16"/>
      <c r="D1308" s="16"/>
      <c r="E1308" s="16"/>
      <c r="F1308" s="16"/>
      <c r="G1308" s="16"/>
      <c r="H1308" s="16"/>
      <c r="I1308" s="16"/>
      <c r="J1308" s="16"/>
      <c r="K1308" s="16"/>
      <c r="L1308" s="16"/>
      <c r="M1308" s="16"/>
      <c r="N1308" s="16"/>
    </row>
    <row r="1309">
      <c r="B1309" s="26" t="s">
        <v>333</v>
      </c>
      <c r="C1309" s="16"/>
      <c r="D1309" s="16"/>
      <c r="E1309" s="16"/>
      <c r="F1309" s="16"/>
      <c r="G1309" s="16"/>
      <c r="H1309" s="16"/>
      <c r="I1309" s="16"/>
      <c r="J1309" s="16"/>
      <c r="K1309" s="16"/>
      <c r="L1309" s="16"/>
      <c r="M1309" s="16"/>
      <c r="N1309" s="16"/>
    </row>
    <row r="1310">
      <c r="B1310" t="s">
        <v>63</v>
      </c>
      <c r="C1310" s="16" t="n">
        <v>0.298999708110588</v>
      </c>
      <c r="D1310" s="16" t="n">
        <v>0.314727689667989</v>
      </c>
      <c r="E1310" s="16" t="n">
        <v>0.283923998240245</v>
      </c>
      <c r="F1310" s="16"/>
      <c r="G1310" s="16" t="n">
        <v>0.194027423051054</v>
      </c>
      <c r="H1310" s="16" t="n">
        <v>0.33684472051736</v>
      </c>
      <c r="I1310" s="16" t="n">
        <v>0.296959955862427</v>
      </c>
      <c r="J1310" s="16"/>
      <c r="K1310" s="16" t="n">
        <v>0.300149684314147</v>
      </c>
      <c r="L1310" s="16" t="n">
        <v>0.205795766422164</v>
      </c>
      <c r="M1310" s="16" t="n">
        <v>0.502768877323625</v>
      </c>
      <c r="N1310" s="16" t="n">
        <v>0.234875003425546</v>
      </c>
    </row>
    <row r="1311">
      <c r="B1311" t="s">
        <v>52</v>
      </c>
      <c r="C1311" s="16" t="n">
        <v>0</v>
      </c>
      <c r="D1311" s="16" t="n">
        <v>0</v>
      </c>
      <c r="E1311" s="16" t="n">
        <v>0</v>
      </c>
      <c r="F1311" s="16"/>
      <c r="G1311" s="16" t="n">
        <v>0</v>
      </c>
      <c r="H1311" s="16" t="n">
        <v>0</v>
      </c>
      <c r="I1311" s="16" t="n">
        <v>0</v>
      </c>
      <c r="J1311" s="16"/>
      <c r="K1311" s="16" t="n">
        <v>0</v>
      </c>
      <c r="L1311" s="16" t="n">
        <v>0</v>
      </c>
      <c r="M1311" s="16" t="n">
        <v>0</v>
      </c>
      <c r="N1311" s="16" t="n">
        <v>0</v>
      </c>
    </row>
    <row r="1312">
      <c r="B1312" t="s">
        <v>53</v>
      </c>
      <c r="C1312" s="16" t="n">
        <v>0</v>
      </c>
      <c r="D1312" s="16" t="n">
        <v>0</v>
      </c>
      <c r="E1312" s="16" t="n">
        <v>0</v>
      </c>
      <c r="F1312" s="16"/>
      <c r="G1312" s="16" t="n">
        <v>0</v>
      </c>
      <c r="H1312" s="16" t="n">
        <v>0</v>
      </c>
      <c r="I1312" s="16" t="n">
        <v>0</v>
      </c>
      <c r="J1312" s="16"/>
      <c r="K1312" s="16" t="n">
        <v>0</v>
      </c>
      <c r="L1312" s="16" t="n">
        <v>0</v>
      </c>
      <c r="M1312" s="16" t="n">
        <v>0</v>
      </c>
      <c r="N1312" s="16" t="n">
        <v>0</v>
      </c>
    </row>
    <row r="1313">
      <c r="B1313" t="s">
        <v>382</v>
      </c>
      <c r="C1313" s="16" t="n">
        <v>0</v>
      </c>
      <c r="D1313" s="16" t="n">
        <v>0</v>
      </c>
      <c r="E1313" s="16" t="n">
        <v>0</v>
      </c>
      <c r="F1313" s="16"/>
      <c r="G1313" s="16" t="n">
        <v>0</v>
      </c>
      <c r="H1313" s="16" t="n">
        <v>0</v>
      </c>
      <c r="I1313" s="16" t="n">
        <v>0</v>
      </c>
      <c r="J1313" s="16"/>
      <c r="K1313" s="16" t="n">
        <v>0</v>
      </c>
      <c r="L1313" s="16" t="n">
        <v>0</v>
      </c>
      <c r="M1313" s="16" t="n">
        <v>0</v>
      </c>
      <c r="N1313" s="16" t="n">
        <v>0</v>
      </c>
    </row>
    <row r="1314">
      <c r="B1314" t="s">
        <v>383</v>
      </c>
      <c r="C1314" s="16" t="n">
        <v>0</v>
      </c>
      <c r="D1314" s="16" t="n">
        <v>0</v>
      </c>
      <c r="E1314" s="16" t="n">
        <v>0</v>
      </c>
      <c r="F1314" s="16"/>
      <c r="G1314" s="16" t="n">
        <v>0</v>
      </c>
      <c r="H1314" s="16" t="n">
        <v>0</v>
      </c>
      <c r="I1314" s="16" t="n">
        <v>0</v>
      </c>
      <c r="J1314" s="16"/>
      <c r="K1314" s="16" t="n">
        <v>0</v>
      </c>
      <c r="L1314" s="16" t="n">
        <v>0</v>
      </c>
      <c r="M1314" s="16" t="n">
        <v>0</v>
      </c>
      <c r="N1314" s="16" t="n">
        <v>0</v>
      </c>
    </row>
    <row r="1315">
      <c r="B1315" t="s">
        <v>384</v>
      </c>
      <c r="C1315" s="16" t="n">
        <v>0.427878954111091</v>
      </c>
      <c r="D1315" s="16" t="n">
        <v>0.438265820964133</v>
      </c>
      <c r="E1315" s="16" t="n">
        <v>0.419342598021645</v>
      </c>
      <c r="F1315" s="16"/>
      <c r="G1315" s="16" t="n">
        <v>0.471402213105412</v>
      </c>
      <c r="H1315" s="16" t="n">
        <v>0.397347475044195</v>
      </c>
      <c r="I1315" s="16" t="n">
        <v>0.441599205872552</v>
      </c>
      <c r="J1315" s="16"/>
      <c r="K1315" s="16" t="n">
        <v>0.421336085861465</v>
      </c>
      <c r="L1315" s="16" t="n">
        <v>0.546530644172965</v>
      </c>
      <c r="M1315" s="16" t="n">
        <v>0.237008152816607</v>
      </c>
      <c r="N1315" s="16" t="n">
        <v>0.489134540562495</v>
      </c>
    </row>
    <row r="1316">
      <c r="B1316" t="s">
        <v>385</v>
      </c>
      <c r="C1316" s="16" t="n">
        <v>0.182560279855201</v>
      </c>
      <c r="D1316" s="16" t="n">
        <v>0.178245785488562</v>
      </c>
      <c r="E1316" s="16" t="n">
        <v>0.183876220734516</v>
      </c>
      <c r="F1316" s="16"/>
      <c r="G1316" s="16" t="n">
        <v>0.24510798709535</v>
      </c>
      <c r="H1316" s="16" t="n">
        <v>0.170814593866531</v>
      </c>
      <c r="I1316" s="16" t="n">
        <v>0.174402559462067</v>
      </c>
      <c r="J1316" s="16"/>
      <c r="K1316" s="16" t="n">
        <v>0.183716698979383</v>
      </c>
      <c r="L1316" s="16" t="n">
        <v>0.175608226331156</v>
      </c>
      <c r="M1316" s="16" t="n">
        <v>0.222976214808818</v>
      </c>
      <c r="N1316" s="16" t="n">
        <v>0.1160968067011</v>
      </c>
    </row>
    <row r="1317">
      <c r="B1317" t="s">
        <v>74</v>
      </c>
      <c r="C1317" s="16" t="n">
        <v>0.0905610579231197</v>
      </c>
      <c r="D1317" s="16" t="n">
        <v>0.0687607038793164</v>
      </c>
      <c r="E1317" s="16" t="n">
        <v>0.112857183003594</v>
      </c>
      <c r="F1317" s="16"/>
      <c r="G1317" s="16" t="n">
        <v>0.0894623767481839</v>
      </c>
      <c r="H1317" s="16" t="n">
        <v>0.0949932105719143</v>
      </c>
      <c r="I1317" s="16" t="n">
        <v>0.087038278802954</v>
      </c>
      <c r="J1317" s="16"/>
      <c r="K1317" s="16" t="n">
        <v>0.0947975308450047</v>
      </c>
      <c r="L1317" s="16" t="n">
        <v>0.0720653630737158</v>
      </c>
      <c r="M1317" s="16" t="n">
        <v>0.0372467550509501</v>
      </c>
      <c r="N1317" s="16" t="n">
        <v>0.159893649310859</v>
      </c>
    </row>
    <row r="1318">
      <c r="C1318" s="16"/>
      <c r="D1318" s="16"/>
      <c r="E1318" s="16"/>
      <c r="F1318" s="16"/>
      <c r="G1318" s="16"/>
      <c r="H1318" s="16"/>
      <c r="I1318" s="16"/>
      <c r="J1318" s="16"/>
      <c r="K1318" s="16"/>
      <c r="L1318" s="16"/>
      <c r="M1318" s="16"/>
      <c r="N1318" s="16"/>
    </row>
    <row r="1319">
      <c r="B1319" s="7" t="s">
        <v>386</v>
      </c>
      <c r="C1319" s="16"/>
      <c r="D1319" s="16"/>
      <c r="E1319" s="16"/>
      <c r="F1319" s="16"/>
      <c r="G1319" s="16"/>
      <c r="H1319" s="16"/>
      <c r="I1319" s="16"/>
      <c r="J1319" s="16"/>
      <c r="K1319" s="16"/>
      <c r="L1319" s="16"/>
      <c r="M1319" s="16"/>
      <c r="N1319" s="16"/>
    </row>
    <row r="1320">
      <c r="B1320" s="26" t="s">
        <v>333</v>
      </c>
      <c r="C1320" s="16"/>
      <c r="D1320" s="16"/>
      <c r="E1320" s="16"/>
      <c r="F1320" s="16"/>
      <c r="G1320" s="16"/>
      <c r="H1320" s="16"/>
      <c r="I1320" s="16"/>
      <c r="J1320" s="16"/>
      <c r="K1320" s="16"/>
      <c r="L1320" s="16"/>
      <c r="M1320" s="16"/>
      <c r="N1320" s="16"/>
    </row>
    <row r="1321">
      <c r="B1321" t="s">
        <v>383</v>
      </c>
      <c r="C1321" s="16" t="n">
        <v>0.481410002471545</v>
      </c>
      <c r="D1321" s="16" t="n">
        <v>0.533262082842786</v>
      </c>
      <c r="E1321" s="16" t="n">
        <v>0.42584127444786</v>
      </c>
      <c r="F1321" s="16"/>
      <c r="G1321" s="16" t="n">
        <v>0.472961678443568</v>
      </c>
      <c r="H1321" s="16" t="n">
        <v>0.480590984790472</v>
      </c>
      <c r="I1321" s="16" t="n">
        <v>0.486184250744973</v>
      </c>
      <c r="J1321" s="16"/>
      <c r="K1321" s="16" t="n">
        <v>0.443890420643504</v>
      </c>
      <c r="L1321" s="16" t="n">
        <v>0.549513759389238</v>
      </c>
      <c r="M1321" s="16" t="n">
        <v>0.636338921092572</v>
      </c>
      <c r="N1321" s="16" t="n">
        <v>0.401158227927253</v>
      </c>
    </row>
    <row r="1322">
      <c r="B1322" t="s">
        <v>52</v>
      </c>
      <c r="C1322" s="16" t="n">
        <v>0</v>
      </c>
      <c r="D1322" s="16" t="n">
        <v>0</v>
      </c>
      <c r="E1322" s="16" t="n">
        <v>0</v>
      </c>
      <c r="F1322" s="16"/>
      <c r="G1322" s="16" t="n">
        <v>0</v>
      </c>
      <c r="H1322" s="16" t="n">
        <v>0</v>
      </c>
      <c r="I1322" s="16" t="n">
        <v>0</v>
      </c>
      <c r="J1322" s="16"/>
      <c r="K1322" s="16" t="n">
        <v>0</v>
      </c>
      <c r="L1322" s="16" t="n">
        <v>0</v>
      </c>
      <c r="M1322" s="16" t="n">
        <v>0</v>
      </c>
      <c r="N1322" s="16" t="n">
        <v>0</v>
      </c>
    </row>
    <row r="1323">
      <c r="B1323" t="s">
        <v>53</v>
      </c>
      <c r="C1323" s="16" t="n">
        <v>0</v>
      </c>
      <c r="D1323" s="16" t="n">
        <v>0</v>
      </c>
      <c r="E1323" s="16" t="n">
        <v>0</v>
      </c>
      <c r="F1323" s="16"/>
      <c r="G1323" s="16" t="n">
        <v>0</v>
      </c>
      <c r="H1323" s="16" t="n">
        <v>0</v>
      </c>
      <c r="I1323" s="16" t="n">
        <v>0</v>
      </c>
      <c r="J1323" s="16"/>
      <c r="K1323" s="16" t="n">
        <v>0</v>
      </c>
      <c r="L1323" s="16" t="n">
        <v>0</v>
      </c>
      <c r="M1323" s="16" t="n">
        <v>0</v>
      </c>
      <c r="N1323" s="16" t="n">
        <v>0</v>
      </c>
    </row>
    <row r="1324">
      <c r="B1324" t="s">
        <v>382</v>
      </c>
      <c r="C1324" s="16" t="n">
        <v>0</v>
      </c>
      <c r="D1324" s="16" t="n">
        <v>0</v>
      </c>
      <c r="E1324" s="16" t="n">
        <v>0</v>
      </c>
      <c r="F1324" s="16"/>
      <c r="G1324" s="16" t="n">
        <v>0</v>
      </c>
      <c r="H1324" s="16" t="n">
        <v>0</v>
      </c>
      <c r="I1324" s="16" t="n">
        <v>0</v>
      </c>
      <c r="J1324" s="16"/>
      <c r="K1324" s="16" t="n">
        <v>0</v>
      </c>
      <c r="L1324" s="16" t="n">
        <v>0</v>
      </c>
      <c r="M1324" s="16" t="n">
        <v>0</v>
      </c>
      <c r="N1324" s="16" t="n">
        <v>0</v>
      </c>
    </row>
    <row r="1325">
      <c r="B1325" t="s">
        <v>384</v>
      </c>
      <c r="C1325" s="16" t="n">
        <v>0.258156608390786</v>
      </c>
      <c r="D1325" s="16" t="n">
        <v>0.202433337747046</v>
      </c>
      <c r="E1325" s="16" t="n">
        <v>0.305191937539716</v>
      </c>
      <c r="F1325" s="16"/>
      <c r="G1325" s="16" t="n">
        <v>0.228039938946574</v>
      </c>
      <c r="H1325" s="16" t="n">
        <v>0.248502913814368</v>
      </c>
      <c r="I1325" s="16" t="n">
        <v>0.281665500843668</v>
      </c>
      <c r="J1325" s="16"/>
      <c r="K1325" s="16" t="n">
        <v>0.266001233209549</v>
      </c>
      <c r="L1325" s="16" t="n">
        <v>0.214469193019038</v>
      </c>
      <c r="M1325" s="16" t="n">
        <v>0.188022861712799</v>
      </c>
      <c r="N1325" s="16" t="n">
        <v>0.425312133566772</v>
      </c>
    </row>
    <row r="1326">
      <c r="B1326" t="s">
        <v>385</v>
      </c>
      <c r="C1326" s="16" t="n">
        <v>0.186704248972018</v>
      </c>
      <c r="D1326" s="16" t="n">
        <v>0.179242690790688</v>
      </c>
      <c r="E1326" s="16" t="n">
        <v>0.202817526023582</v>
      </c>
      <c r="F1326" s="16"/>
      <c r="G1326" s="16" t="n">
        <v>0.216281363170235</v>
      </c>
      <c r="H1326" s="16" t="n">
        <v>0.19978881350363</v>
      </c>
      <c r="I1326" s="16" t="n">
        <v>0.160143528799885</v>
      </c>
      <c r="J1326" s="16"/>
      <c r="K1326" s="16" t="n">
        <v>0.208148554232754</v>
      </c>
      <c r="L1326" s="16" t="n">
        <v>0.140918967401181</v>
      </c>
      <c r="M1326" s="16" t="n">
        <v>0.175638217194629</v>
      </c>
      <c r="N1326" s="16" t="n">
        <v>0.129291524295624</v>
      </c>
    </row>
    <row r="1327">
      <c r="B1327" t="s">
        <v>74</v>
      </c>
      <c r="C1327" s="16" t="n">
        <v>0.073729140165651</v>
      </c>
      <c r="D1327" s="16" t="n">
        <v>0.08506188861948</v>
      </c>
      <c r="E1327" s="16" t="n">
        <v>0.0661492619888415</v>
      </c>
      <c r="F1327" s="16"/>
      <c r="G1327" s="16" t="n">
        <v>0.0827170194396234</v>
      </c>
      <c r="H1327" s="16" t="n">
        <v>0.0711172878915305</v>
      </c>
      <c r="I1327" s="16" t="n">
        <v>0.072006719611474</v>
      </c>
      <c r="J1327" s="16"/>
      <c r="K1327" s="16" t="n">
        <v>0.0819597919141921</v>
      </c>
      <c r="L1327" s="16" t="n">
        <v>0.0950980801905435</v>
      </c>
      <c r="M1327" s="16" t="n">
        <v>0</v>
      </c>
      <c r="N1327" s="16" t="n">
        <v>0.0442381142103507</v>
      </c>
    </row>
    <row r="1328">
      <c r="C1328" s="16"/>
      <c r="D1328" s="16"/>
      <c r="E1328" s="16"/>
      <c r="F1328" s="16"/>
      <c r="G1328" s="16"/>
      <c r="H1328" s="16"/>
      <c r="I1328" s="16"/>
      <c r="J1328" s="16"/>
      <c r="K1328" s="16"/>
      <c r="L1328" s="16"/>
      <c r="M1328" s="16"/>
      <c r="N1328" s="16"/>
    </row>
    <row r="1329">
      <c r="B1329" s="7" t="s">
        <v>386</v>
      </c>
      <c r="C1329" s="16"/>
      <c r="D1329" s="16"/>
      <c r="E1329" s="16"/>
      <c r="F1329" s="16"/>
      <c r="G1329" s="16"/>
      <c r="H1329" s="16"/>
      <c r="I1329" s="16"/>
      <c r="J1329" s="16"/>
      <c r="K1329" s="16"/>
      <c r="L1329" s="16"/>
      <c r="M1329" s="16"/>
      <c r="N1329" s="16"/>
    </row>
    <row r="1330">
      <c r="B1330" s="26" t="s">
        <v>333</v>
      </c>
      <c r="C1330" s="16"/>
      <c r="D1330" s="16"/>
      <c r="E1330" s="16"/>
      <c r="F1330" s="16"/>
      <c r="G1330" s="16"/>
      <c r="H1330" s="16"/>
      <c r="I1330" s="16"/>
      <c r="J1330" s="16"/>
      <c r="K1330" s="16"/>
      <c r="L1330" s="16"/>
      <c r="M1330" s="16"/>
      <c r="N1330" s="16"/>
    </row>
    <row r="1331">
      <c r="B1331" t="s">
        <v>63</v>
      </c>
      <c r="C1331" s="16" t="n">
        <v>0</v>
      </c>
      <c r="D1331" s="16" t="n">
        <v>0</v>
      </c>
      <c r="E1331" s="16" t="n">
        <v>0</v>
      </c>
      <c r="F1331" s="16"/>
      <c r="G1331" s="16" t="n">
        <v>0</v>
      </c>
      <c r="H1331" s="16" t="n">
        <v>0</v>
      </c>
      <c r="I1331" s="16" t="n">
        <v>0</v>
      </c>
      <c r="J1331" s="16"/>
      <c r="K1331" s="16" t="n">
        <v>0</v>
      </c>
      <c r="L1331" s="16" t="n">
        <v>0</v>
      </c>
      <c r="M1331" s="16" t="n">
        <v>0</v>
      </c>
      <c r="N1331" s="16" t="n">
        <v>0</v>
      </c>
    </row>
    <row r="1332">
      <c r="B1332" t="s">
        <v>52</v>
      </c>
      <c r="C1332" s="16" t="n">
        <v>0</v>
      </c>
      <c r="D1332" s="16" t="n">
        <v>0</v>
      </c>
      <c r="E1332" s="16" t="n">
        <v>0</v>
      </c>
      <c r="F1332" s="16"/>
      <c r="G1332" s="16" t="n">
        <v>0</v>
      </c>
      <c r="H1332" s="16" t="n">
        <v>0</v>
      </c>
      <c r="I1332" s="16" t="n">
        <v>0</v>
      </c>
      <c r="J1332" s="16"/>
      <c r="K1332" s="16" t="n">
        <v>0</v>
      </c>
      <c r="L1332" s="16" t="n">
        <v>0</v>
      </c>
      <c r="M1332" s="16" t="n">
        <v>0</v>
      </c>
      <c r="N1332" s="16" t="n">
        <v>0</v>
      </c>
    </row>
    <row r="1333">
      <c r="B1333" t="s">
        <v>53</v>
      </c>
      <c r="C1333" s="16" t="n">
        <v>0</v>
      </c>
      <c r="D1333" s="16" t="n">
        <v>0</v>
      </c>
      <c r="E1333" s="16" t="n">
        <v>0</v>
      </c>
      <c r="F1333" s="16"/>
      <c r="G1333" s="16" t="n">
        <v>0</v>
      </c>
      <c r="H1333" s="16" t="n">
        <v>0</v>
      </c>
      <c r="I1333" s="16" t="n">
        <v>0</v>
      </c>
      <c r="J1333" s="16"/>
      <c r="K1333" s="16" t="n">
        <v>0</v>
      </c>
      <c r="L1333" s="16" t="n">
        <v>0</v>
      </c>
      <c r="M1333" s="16" t="n">
        <v>0</v>
      </c>
      <c r="N1333" s="16" t="n">
        <v>0</v>
      </c>
    </row>
    <row r="1334">
      <c r="B1334" t="s">
        <v>382</v>
      </c>
      <c r="C1334" s="16" t="n">
        <v>0.566487603867575</v>
      </c>
      <c r="D1334" s="16" t="n">
        <v>0.577291383809962</v>
      </c>
      <c r="E1334" s="16" t="n">
        <v>0.553359441434894</v>
      </c>
      <c r="F1334" s="16"/>
      <c r="G1334" s="16" t="n">
        <v>0.631000886114417</v>
      </c>
      <c r="H1334" s="16" t="n">
        <v>0.598386631146698</v>
      </c>
      <c r="I1334" s="16" t="n">
        <v>0.506584932537528</v>
      </c>
      <c r="J1334" s="16"/>
      <c r="K1334" s="16" t="n">
        <v>0.548719431117165</v>
      </c>
      <c r="L1334" s="16" t="n">
        <v>0.576916997052485</v>
      </c>
      <c r="M1334" s="16" t="n">
        <v>0.51886515004122</v>
      </c>
      <c r="N1334" s="16" t="n">
        <v>0.699310426729026</v>
      </c>
    </row>
    <row r="1335">
      <c r="B1335" t="s">
        <v>383</v>
      </c>
      <c r="C1335" s="16" t="n">
        <v>0</v>
      </c>
      <c r="D1335" s="16" t="n">
        <v>0</v>
      </c>
      <c r="E1335" s="16" t="n">
        <v>0</v>
      </c>
      <c r="F1335" s="16"/>
      <c r="G1335" s="16" t="n">
        <v>0</v>
      </c>
      <c r="H1335" s="16" t="n">
        <v>0</v>
      </c>
      <c r="I1335" s="16" t="n">
        <v>0</v>
      </c>
      <c r="J1335" s="16"/>
      <c r="K1335" s="16" t="n">
        <v>0</v>
      </c>
      <c r="L1335" s="16" t="n">
        <v>0</v>
      </c>
      <c r="M1335" s="16" t="n">
        <v>0</v>
      </c>
      <c r="N1335" s="16" t="n">
        <v>0</v>
      </c>
    </row>
    <row r="1336">
      <c r="B1336" t="s">
        <v>384</v>
      </c>
      <c r="C1336" s="16" t="n">
        <v>0.174282457866277</v>
      </c>
      <c r="D1336" s="16" t="n">
        <v>0.187970203574561</v>
      </c>
      <c r="E1336" s="16" t="n">
        <v>0.157616309238112</v>
      </c>
      <c r="F1336" s="16"/>
      <c r="G1336" s="16" t="n">
        <v>0.15532971211544</v>
      </c>
      <c r="H1336" s="16" t="n">
        <v>0.152467735139813</v>
      </c>
      <c r="I1336" s="16" t="n">
        <v>0.203878132475007</v>
      </c>
      <c r="J1336" s="16"/>
      <c r="K1336" s="16" t="n">
        <v>0.15445363286154</v>
      </c>
      <c r="L1336" s="16" t="n">
        <v>0.230597998956969</v>
      </c>
      <c r="M1336" s="16" t="n">
        <v>0.229097401778187</v>
      </c>
      <c r="N1336" s="16" t="n">
        <v>0.114044814606158</v>
      </c>
    </row>
    <row r="1337">
      <c r="B1337" t="s">
        <v>385</v>
      </c>
      <c r="C1337" s="16" t="n">
        <v>0.191335625298191</v>
      </c>
      <c r="D1337" s="16" t="n">
        <v>0.156760803843938</v>
      </c>
      <c r="E1337" s="16" t="n">
        <v>0.231039117467252</v>
      </c>
      <c r="F1337" s="16"/>
      <c r="G1337" s="16" t="n">
        <v>0.1511087073459</v>
      </c>
      <c r="H1337" s="16" t="n">
        <v>0.165164857947645</v>
      </c>
      <c r="I1337" s="16" t="n">
        <v>0.234742831082203</v>
      </c>
      <c r="J1337" s="16"/>
      <c r="K1337" s="16" t="n">
        <v>0.225459940751869</v>
      </c>
      <c r="L1337" s="16" t="n">
        <v>0.107349786790444</v>
      </c>
      <c r="M1337" s="16" t="n">
        <v>0.206450785336829</v>
      </c>
      <c r="N1337" s="16" t="n">
        <v>0.14284955843449</v>
      </c>
    </row>
    <row r="1338">
      <c r="B1338" t="s">
        <v>74</v>
      </c>
      <c r="C1338" s="16" t="n">
        <v>0.0678943129679565</v>
      </c>
      <c r="D1338" s="16" t="n">
        <v>0.0779776087715384</v>
      </c>
      <c r="E1338" s="16" t="n">
        <v>0.0579851318597421</v>
      </c>
      <c r="F1338" s="16"/>
      <c r="G1338" s="16" t="n">
        <v>0.0625606944242431</v>
      </c>
      <c r="H1338" s="16" t="n">
        <v>0.0839807757658442</v>
      </c>
      <c r="I1338" s="16" t="n">
        <v>0.054794103905262</v>
      </c>
      <c r="J1338" s="16"/>
      <c r="K1338" s="16" t="n">
        <v>0.0713669952694267</v>
      </c>
      <c r="L1338" s="16" t="n">
        <v>0.0851352172001019</v>
      </c>
      <c r="M1338" s="16" t="n">
        <v>0.045586662843764</v>
      </c>
      <c r="N1338" s="16" t="n">
        <v>0.043795200230327</v>
      </c>
    </row>
    <row r="1339">
      <c r="C1339" s="16"/>
      <c r="D1339" s="16"/>
      <c r="E1339" s="16"/>
      <c r="F1339" s="16"/>
      <c r="G1339" s="16"/>
      <c r="H1339" s="16"/>
      <c r="I1339" s="16"/>
      <c r="J1339" s="16"/>
      <c r="K1339" s="16"/>
      <c r="L1339" s="16"/>
      <c r="M1339" s="16"/>
      <c r="N1339" s="16"/>
    </row>
    <row r="1340">
      <c r="B1340" s="7" t="s">
        <v>386</v>
      </c>
      <c r="C1340" s="16"/>
      <c r="D1340" s="16"/>
      <c r="E1340" s="16"/>
      <c r="F1340" s="16"/>
      <c r="G1340" s="16"/>
      <c r="H1340" s="16"/>
      <c r="I1340" s="16"/>
      <c r="J1340" s="16"/>
      <c r="K1340" s="16"/>
      <c r="L1340" s="16"/>
      <c r="M1340" s="16"/>
      <c r="N1340" s="16"/>
    </row>
    <row r="1341">
      <c r="B1341" s="26" t="s">
        <v>333</v>
      </c>
      <c r="C1341" s="16"/>
      <c r="D1341" s="16"/>
      <c r="E1341" s="16"/>
      <c r="F1341" s="16"/>
      <c r="G1341" s="16"/>
      <c r="H1341" s="16"/>
      <c r="I1341" s="16"/>
      <c r="J1341" s="16"/>
      <c r="K1341" s="16"/>
      <c r="L1341" s="16"/>
      <c r="M1341" s="16"/>
      <c r="N1341" s="16"/>
    </row>
    <row r="1342">
      <c r="B1342" t="s">
        <v>63</v>
      </c>
      <c r="C1342" s="16" t="n">
        <v>0</v>
      </c>
      <c r="D1342" s="16" t="n">
        <v>0</v>
      </c>
      <c r="E1342" s="16" t="n">
        <v>0</v>
      </c>
      <c r="F1342" s="16"/>
      <c r="G1342" s="16" t="n">
        <v>0</v>
      </c>
      <c r="H1342" s="16" t="n">
        <v>0</v>
      </c>
      <c r="I1342" s="16" t="n">
        <v>0</v>
      </c>
      <c r="J1342" s="16"/>
      <c r="K1342" s="16" t="n">
        <v>0</v>
      </c>
      <c r="L1342" s="16" t="n">
        <v>0</v>
      </c>
      <c r="M1342" s="16" t="n">
        <v>0</v>
      </c>
      <c r="N1342" s="16" t="n">
        <v>0</v>
      </c>
    </row>
    <row r="1343">
      <c r="B1343" t="s">
        <v>52</v>
      </c>
      <c r="C1343" s="16" t="n">
        <v>0</v>
      </c>
      <c r="D1343" s="16" t="n">
        <v>0</v>
      </c>
      <c r="E1343" s="16" t="n">
        <v>0</v>
      </c>
      <c r="F1343" s="16"/>
      <c r="G1343" s="16" t="n">
        <v>0</v>
      </c>
      <c r="H1343" s="16" t="n">
        <v>0</v>
      </c>
      <c r="I1343" s="16" t="n">
        <v>0</v>
      </c>
      <c r="J1343" s="16"/>
      <c r="K1343" s="16" t="n">
        <v>0</v>
      </c>
      <c r="L1343" s="16" t="n">
        <v>0</v>
      </c>
      <c r="M1343" s="16" t="n">
        <v>0</v>
      </c>
      <c r="N1343" s="16" t="n">
        <v>0</v>
      </c>
    </row>
    <row r="1344">
      <c r="B1344" t="s">
        <v>53</v>
      </c>
      <c r="C1344" s="16" t="n">
        <v>0.113478048733052</v>
      </c>
      <c r="D1344" s="16" t="n">
        <v>0.13059071030036</v>
      </c>
      <c r="E1344" s="16" t="n">
        <v>0.0995506456247209</v>
      </c>
      <c r="F1344" s="16"/>
      <c r="G1344" s="16" t="n">
        <v>0.0742447443843237</v>
      </c>
      <c r="H1344" s="16" t="n">
        <v>0.126368979087831</v>
      </c>
      <c r="I1344" s="16" t="n">
        <v>0.117196853041956</v>
      </c>
      <c r="J1344" s="16"/>
      <c r="K1344" s="16" t="n">
        <v>0.108148145127043</v>
      </c>
      <c r="L1344" s="16" t="n">
        <v>0.14658170234885</v>
      </c>
      <c r="M1344" s="16" t="n">
        <v>0.0916199203689776</v>
      </c>
      <c r="N1344" s="16" t="n">
        <v>0.136532115143732</v>
      </c>
    </row>
    <row r="1345">
      <c r="B1345" t="s">
        <v>382</v>
      </c>
      <c r="C1345" s="16" t="n">
        <v>0</v>
      </c>
      <c r="D1345" s="16" t="n">
        <v>0</v>
      </c>
      <c r="E1345" s="16" t="n">
        <v>0</v>
      </c>
      <c r="F1345" s="16"/>
      <c r="G1345" s="16" t="n">
        <v>0</v>
      </c>
      <c r="H1345" s="16" t="n">
        <v>0</v>
      </c>
      <c r="I1345" s="16" t="n">
        <v>0</v>
      </c>
      <c r="J1345" s="16"/>
      <c r="K1345" s="16" t="n">
        <v>0</v>
      </c>
      <c r="L1345" s="16" t="n">
        <v>0</v>
      </c>
      <c r="M1345" s="16" t="n">
        <v>0</v>
      </c>
      <c r="N1345" s="16" t="n">
        <v>0</v>
      </c>
    </row>
    <row r="1346">
      <c r="B1346" t="s">
        <v>383</v>
      </c>
      <c r="C1346" s="16" t="n">
        <v>0</v>
      </c>
      <c r="D1346" s="16" t="n">
        <v>0</v>
      </c>
      <c r="E1346" s="16" t="n">
        <v>0</v>
      </c>
      <c r="F1346" s="16"/>
      <c r="G1346" s="16" t="n">
        <v>0</v>
      </c>
      <c r="H1346" s="16" t="n">
        <v>0</v>
      </c>
      <c r="I1346" s="16" t="n">
        <v>0</v>
      </c>
      <c r="J1346" s="16"/>
      <c r="K1346" s="16" t="n">
        <v>0</v>
      </c>
      <c r="L1346" s="16" t="n">
        <v>0</v>
      </c>
      <c r="M1346" s="16" t="n">
        <v>0</v>
      </c>
      <c r="N1346" s="16" t="n">
        <v>0</v>
      </c>
    </row>
    <row r="1347">
      <c r="B1347" t="s">
        <v>384</v>
      </c>
      <c r="C1347" s="16" t="n">
        <v>0.680520836588284</v>
      </c>
      <c r="D1347" s="16" t="n">
        <v>0.65679377547154</v>
      </c>
      <c r="E1347" s="16" t="n">
        <v>0.699590062160529</v>
      </c>
      <c r="F1347" s="16"/>
      <c r="G1347" s="16" t="n">
        <v>0.70664670735409</v>
      </c>
      <c r="H1347" s="16" t="n">
        <v>0.680828487416101</v>
      </c>
      <c r="I1347" s="16" t="n">
        <v>0.669487252600045</v>
      </c>
      <c r="J1347" s="16"/>
      <c r="K1347" s="16" t="n">
        <v>0.719433540850549</v>
      </c>
      <c r="L1347" s="16" t="n">
        <v>0.630412544350743</v>
      </c>
      <c r="M1347" s="16" t="n">
        <v>0.68292157926427</v>
      </c>
      <c r="N1347" s="16" t="n">
        <v>0.542750125050459</v>
      </c>
    </row>
    <row r="1348">
      <c r="B1348" t="s">
        <v>385</v>
      </c>
      <c r="C1348" s="16" t="n">
        <v>0.143781437639842</v>
      </c>
      <c r="D1348" s="16" t="n">
        <v>0.137078049801585</v>
      </c>
      <c r="E1348" s="16" t="n">
        <v>0.150170864999645</v>
      </c>
      <c r="F1348" s="16"/>
      <c r="G1348" s="16" t="n">
        <v>0.124626594276277</v>
      </c>
      <c r="H1348" s="16" t="n">
        <v>0.142070484208263</v>
      </c>
      <c r="I1348" s="16" t="n">
        <v>0.153300474525885</v>
      </c>
      <c r="J1348" s="16"/>
      <c r="K1348" s="16" t="n">
        <v>0.107905613256959</v>
      </c>
      <c r="L1348" s="16" t="n">
        <v>0.206266780329458</v>
      </c>
      <c r="M1348" s="16" t="n">
        <v>0.153414076480478</v>
      </c>
      <c r="N1348" s="16" t="n">
        <v>0.271998637510332</v>
      </c>
    </row>
    <row r="1349">
      <c r="B1349" t="s">
        <v>74</v>
      </c>
      <c r="C1349" s="16" t="n">
        <v>0.062219677038822</v>
      </c>
      <c r="D1349" s="16" t="n">
        <v>0.0755374644265143</v>
      </c>
      <c r="E1349" s="16" t="n">
        <v>0.0506884272151057</v>
      </c>
      <c r="F1349" s="16"/>
      <c r="G1349" s="16" t="n">
        <v>0.0944819539853093</v>
      </c>
      <c r="H1349" s="16" t="n">
        <v>0.0507320492878041</v>
      </c>
      <c r="I1349" s="16" t="n">
        <v>0.0600154198321144</v>
      </c>
      <c r="J1349" s="16"/>
      <c r="K1349" s="16" t="n">
        <v>0.0645127007654499</v>
      </c>
      <c r="L1349" s="16" t="n">
        <v>0.0167389729709501</v>
      </c>
      <c r="M1349" s="16" t="n">
        <v>0.0720444238862744</v>
      </c>
      <c r="N1349" s="16" t="n">
        <v>0.0487191222954772</v>
      </c>
    </row>
    <row r="1350">
      <c r="C1350" s="16"/>
      <c r="D1350" s="16"/>
      <c r="E1350" s="16"/>
      <c r="F1350" s="16"/>
      <c r="G1350" s="16"/>
      <c r="H1350" s="16"/>
      <c r="I1350" s="16"/>
      <c r="J1350" s="16"/>
      <c r="K1350" s="16"/>
      <c r="L1350" s="16"/>
      <c r="M1350" s="16"/>
      <c r="N1350" s="16"/>
    </row>
    <row r="1351">
      <c r="B1351" s="7" t="s">
        <v>386</v>
      </c>
      <c r="C1351" s="16"/>
      <c r="D1351" s="16"/>
      <c r="E1351" s="16"/>
      <c r="F1351" s="16"/>
      <c r="G1351" s="16"/>
      <c r="H1351" s="16"/>
      <c r="I1351" s="16"/>
      <c r="J1351" s="16"/>
      <c r="K1351" s="16"/>
      <c r="L1351" s="16"/>
      <c r="M1351" s="16"/>
      <c r="N1351" s="16"/>
    </row>
    <row r="1352">
      <c r="B1352" s="26" t="s">
        <v>333</v>
      </c>
      <c r="C1352" s="16"/>
      <c r="D1352" s="16"/>
      <c r="E1352" s="16"/>
      <c r="F1352" s="16"/>
      <c r="G1352" s="16"/>
      <c r="H1352" s="16"/>
      <c r="I1352" s="16"/>
      <c r="J1352" s="16"/>
      <c r="K1352" s="16"/>
      <c r="L1352" s="16"/>
      <c r="M1352" s="16"/>
      <c r="N1352" s="16"/>
    </row>
    <row r="1353">
      <c r="B1353" t="s">
        <v>63</v>
      </c>
      <c r="C1353" s="16" t="n">
        <v>0</v>
      </c>
      <c r="D1353" s="16" t="n">
        <v>0</v>
      </c>
      <c r="E1353" s="16" t="n">
        <v>0</v>
      </c>
      <c r="F1353" s="16"/>
      <c r="G1353" s="16" t="n">
        <v>0</v>
      </c>
      <c r="H1353" s="16" t="n">
        <v>0</v>
      </c>
      <c r="I1353" s="16" t="n">
        <v>0</v>
      </c>
      <c r="J1353" s="16"/>
      <c r="K1353" s="16" t="n">
        <v>0</v>
      </c>
      <c r="L1353" s="16" t="n">
        <v>0</v>
      </c>
      <c r="M1353" s="16" t="n">
        <v>0</v>
      </c>
      <c r="N1353" s="16" t="n">
        <v>0</v>
      </c>
    </row>
    <row r="1354">
      <c r="B1354" t="s">
        <v>52</v>
      </c>
      <c r="C1354" s="16" t="n">
        <v>0.300138569314406</v>
      </c>
      <c r="D1354" s="16" t="n">
        <v>0.295235405368657</v>
      </c>
      <c r="E1354" s="16" t="n">
        <v>0.312645118048239</v>
      </c>
      <c r="F1354" s="16"/>
      <c r="G1354" s="16" t="n">
        <v>0.374798275338286</v>
      </c>
      <c r="H1354" s="16" t="n">
        <v>0.327234761287737</v>
      </c>
      <c r="I1354" s="16" t="n">
        <v>0.248036231955341</v>
      </c>
      <c r="J1354" s="16"/>
      <c r="K1354" s="16" t="n">
        <v>0.252169928876081</v>
      </c>
      <c r="L1354" s="16" t="n">
        <v>0.369232857060538</v>
      </c>
      <c r="M1354" s="16" t="n">
        <v>0.455747356578218</v>
      </c>
      <c r="N1354" s="16" t="n">
        <v>0.328125326963555</v>
      </c>
    </row>
    <row r="1355">
      <c r="B1355" t="s">
        <v>53</v>
      </c>
      <c r="C1355" s="16" t="n">
        <v>0</v>
      </c>
      <c r="D1355" s="16" t="n">
        <v>0</v>
      </c>
      <c r="E1355" s="16" t="n">
        <v>0</v>
      </c>
      <c r="F1355" s="16"/>
      <c r="G1355" s="16" t="n">
        <v>0</v>
      </c>
      <c r="H1355" s="16" t="n">
        <v>0</v>
      </c>
      <c r="I1355" s="16" t="n">
        <v>0</v>
      </c>
      <c r="J1355" s="16"/>
      <c r="K1355" s="16" t="n">
        <v>0</v>
      </c>
      <c r="L1355" s="16" t="n">
        <v>0</v>
      </c>
      <c r="M1355" s="16" t="n">
        <v>0</v>
      </c>
      <c r="N1355" s="16" t="n">
        <v>0</v>
      </c>
    </row>
    <row r="1356">
      <c r="B1356" t="s">
        <v>382</v>
      </c>
      <c r="C1356" s="16" t="n">
        <v>0</v>
      </c>
      <c r="D1356" s="16" t="n">
        <v>0</v>
      </c>
      <c r="E1356" s="16" t="n">
        <v>0</v>
      </c>
      <c r="F1356" s="16"/>
      <c r="G1356" s="16" t="n">
        <v>0</v>
      </c>
      <c r="H1356" s="16" t="n">
        <v>0</v>
      </c>
      <c r="I1356" s="16" t="n">
        <v>0</v>
      </c>
      <c r="J1356" s="16"/>
      <c r="K1356" s="16" t="n">
        <v>0</v>
      </c>
      <c r="L1356" s="16" t="n">
        <v>0</v>
      </c>
      <c r="M1356" s="16" t="n">
        <v>0</v>
      </c>
      <c r="N1356" s="16" t="n">
        <v>0</v>
      </c>
    </row>
    <row r="1357">
      <c r="B1357" t="s">
        <v>383</v>
      </c>
      <c r="C1357" s="16" t="n">
        <v>0</v>
      </c>
      <c r="D1357" s="16" t="n">
        <v>0</v>
      </c>
      <c r="E1357" s="16" t="n">
        <v>0</v>
      </c>
      <c r="F1357" s="16"/>
      <c r="G1357" s="16" t="n">
        <v>0</v>
      </c>
      <c r="H1357" s="16" t="n">
        <v>0</v>
      </c>
      <c r="I1357" s="16" t="n">
        <v>0</v>
      </c>
      <c r="J1357" s="16"/>
      <c r="K1357" s="16" t="n">
        <v>0</v>
      </c>
      <c r="L1357" s="16" t="n">
        <v>0</v>
      </c>
      <c r="M1357" s="16" t="n">
        <v>0</v>
      </c>
      <c r="N1357" s="16" t="n">
        <v>0</v>
      </c>
    </row>
    <row r="1358">
      <c r="B1358" t="s">
        <v>384</v>
      </c>
      <c r="C1358" s="16" t="n">
        <v>0.385408771249427</v>
      </c>
      <c r="D1358" s="16" t="n">
        <v>0.403159435317705</v>
      </c>
      <c r="E1358" s="16" t="n">
        <v>0.367067716904121</v>
      </c>
      <c r="F1358" s="16"/>
      <c r="G1358" s="16" t="n">
        <v>0.336396317734957</v>
      </c>
      <c r="H1358" s="16" t="n">
        <v>0.391650366291684</v>
      </c>
      <c r="I1358" s="16" t="n">
        <v>0.397765001344068</v>
      </c>
      <c r="J1358" s="16"/>
      <c r="K1358" s="16" t="n">
        <v>0.411381065512211</v>
      </c>
      <c r="L1358" s="16" t="n">
        <v>0.294825186884751</v>
      </c>
      <c r="M1358" s="16" t="n">
        <v>0.26577931536281</v>
      </c>
      <c r="N1358" s="16" t="n">
        <v>0.481416172751477</v>
      </c>
    </row>
    <row r="1359">
      <c r="B1359" t="s">
        <v>385</v>
      </c>
      <c r="C1359" s="16" t="n">
        <v>0.228962490541111</v>
      </c>
      <c r="D1359" s="16" t="n">
        <v>0.202880632714951</v>
      </c>
      <c r="E1359" s="16" t="n">
        <v>0.250396529402785</v>
      </c>
      <c r="F1359" s="16"/>
      <c r="G1359" s="16" t="n">
        <v>0.237695775350125</v>
      </c>
      <c r="H1359" s="16" t="n">
        <v>0.211311778285098</v>
      </c>
      <c r="I1359" s="16" t="n">
        <v>0.241797683426982</v>
      </c>
      <c r="J1359" s="16"/>
      <c r="K1359" s="16" t="n">
        <v>0.257002986420126</v>
      </c>
      <c r="L1359" s="16" t="n">
        <v>0.2514561086013</v>
      </c>
      <c r="M1359" s="16" t="n">
        <v>0.147114344641577</v>
      </c>
      <c r="N1359" s="16" t="n">
        <v>0.0944550244884691</v>
      </c>
    </row>
    <row r="1360">
      <c r="B1360" t="s">
        <v>74</v>
      </c>
      <c r="C1360" s="16" t="n">
        <v>0.0854901688950568</v>
      </c>
      <c r="D1360" s="16" t="n">
        <v>0.0987245265986869</v>
      </c>
      <c r="E1360" s="16" t="n">
        <v>0.0698906356448559</v>
      </c>
      <c r="F1360" s="16"/>
      <c r="G1360" s="16" t="n">
        <v>0.0511096315766321</v>
      </c>
      <c r="H1360" s="16" t="n">
        <v>0.0698030941354814</v>
      </c>
      <c r="I1360" s="16" t="n">
        <v>0.112401083273609</v>
      </c>
      <c r="J1360" s="16"/>
      <c r="K1360" s="16" t="n">
        <v>0.079446019191581</v>
      </c>
      <c r="L1360" s="16" t="n">
        <v>0.0844858474534105</v>
      </c>
      <c r="M1360" s="16" t="n">
        <v>0.131358983417395</v>
      </c>
      <c r="N1360" s="16" t="n">
        <v>0.0960034757964999</v>
      </c>
    </row>
    <row r="1361">
      <c r="C1361" s="16"/>
      <c r="D1361" s="16"/>
      <c r="E1361" s="16"/>
      <c r="F1361" s="16"/>
      <c r="G1361" s="16"/>
      <c r="H1361" s="16"/>
      <c r="I1361" s="16"/>
      <c r="J1361" s="16"/>
      <c r="K1361" s="16"/>
      <c r="L1361" s="16"/>
      <c r="M1361" s="16"/>
      <c r="N1361" s="16"/>
    </row>
    <row r="1362">
      <c r="B1362" s="7" t="s">
        <v>387</v>
      </c>
      <c r="C1362" s="16"/>
      <c r="D1362" s="16"/>
      <c r="E1362" s="16"/>
      <c r="F1362" s="16"/>
      <c r="G1362" s="16"/>
      <c r="H1362" s="16"/>
      <c r="I1362" s="16"/>
      <c r="J1362" s="16"/>
      <c r="K1362" s="16"/>
      <c r="L1362" s="16"/>
      <c r="M1362" s="16"/>
      <c r="N1362" s="16"/>
    </row>
    <row r="1363">
      <c r="B1363" s="26" t="s">
        <v>333</v>
      </c>
      <c r="C1363" s="16"/>
      <c r="D1363" s="16"/>
      <c r="E1363" s="16"/>
      <c r="F1363" s="16"/>
      <c r="G1363" s="16"/>
      <c r="H1363" s="16"/>
      <c r="I1363" s="16"/>
      <c r="J1363" s="16"/>
      <c r="K1363" s="16"/>
      <c r="L1363" s="16"/>
      <c r="M1363" s="16"/>
      <c r="N1363" s="16"/>
    </row>
    <row r="1364">
      <c r="B1364" t="s">
        <v>63</v>
      </c>
      <c r="C1364" s="16" t="n">
        <v>0.20457386468901</v>
      </c>
      <c r="D1364" s="16" t="n">
        <v>0.275364310458312</v>
      </c>
      <c r="E1364" s="16" t="n">
        <v>0.152196288198657</v>
      </c>
      <c r="F1364" s="16"/>
      <c r="G1364" s="16" t="n">
        <v>0.183452649775792</v>
      </c>
      <c r="H1364" s="16" t="n">
        <v>0.197678306820071</v>
      </c>
      <c r="I1364" s="16" t="n">
        <v>0.21931811071119</v>
      </c>
      <c r="J1364" s="16"/>
      <c r="K1364" s="16" t="n">
        <v>0.187744374746149</v>
      </c>
      <c r="L1364" s="16" t="n">
        <v>0.167806246890007</v>
      </c>
      <c r="M1364" s="16" t="n">
        <v>0.437116929016469</v>
      </c>
      <c r="N1364" s="16" t="n">
        <v>0.158095195302387</v>
      </c>
    </row>
    <row r="1365">
      <c r="B1365" t="s">
        <v>52</v>
      </c>
      <c r="C1365" s="16" t="n">
        <v>0</v>
      </c>
      <c r="D1365" s="16" t="n">
        <v>0</v>
      </c>
      <c r="E1365" s="16" t="n">
        <v>0</v>
      </c>
      <c r="F1365" s="16"/>
      <c r="G1365" s="16" t="n">
        <v>0</v>
      </c>
      <c r="H1365" s="16" t="n">
        <v>0</v>
      </c>
      <c r="I1365" s="16" t="n">
        <v>0</v>
      </c>
      <c r="J1365" s="16"/>
      <c r="K1365" s="16" t="n">
        <v>0</v>
      </c>
      <c r="L1365" s="16" t="n">
        <v>0</v>
      </c>
      <c r="M1365" s="16" t="n">
        <v>0</v>
      </c>
      <c r="N1365" s="16" t="n">
        <v>0</v>
      </c>
    </row>
    <row r="1366">
      <c r="B1366" t="s">
        <v>53</v>
      </c>
      <c r="C1366" s="16" t="n">
        <v>0</v>
      </c>
      <c r="D1366" s="16" t="n">
        <v>0</v>
      </c>
      <c r="E1366" s="16" t="n">
        <v>0</v>
      </c>
      <c r="F1366" s="16"/>
      <c r="G1366" s="16" t="n">
        <v>0</v>
      </c>
      <c r="H1366" s="16" t="n">
        <v>0</v>
      </c>
      <c r="I1366" s="16" t="n">
        <v>0</v>
      </c>
      <c r="J1366" s="16"/>
      <c r="K1366" s="16" t="n">
        <v>0</v>
      </c>
      <c r="L1366" s="16" t="n">
        <v>0</v>
      </c>
      <c r="M1366" s="16" t="n">
        <v>0</v>
      </c>
      <c r="N1366" s="16" t="n">
        <v>0</v>
      </c>
    </row>
    <row r="1367">
      <c r="B1367" t="s">
        <v>382</v>
      </c>
      <c r="C1367" s="16" t="n">
        <v>0</v>
      </c>
      <c r="D1367" s="16" t="n">
        <v>0</v>
      </c>
      <c r="E1367" s="16" t="n">
        <v>0</v>
      </c>
      <c r="F1367" s="16"/>
      <c r="G1367" s="16" t="n">
        <v>0</v>
      </c>
      <c r="H1367" s="16" t="n">
        <v>0</v>
      </c>
      <c r="I1367" s="16" t="n">
        <v>0</v>
      </c>
      <c r="J1367" s="16"/>
      <c r="K1367" s="16" t="n">
        <v>0</v>
      </c>
      <c r="L1367" s="16" t="n">
        <v>0</v>
      </c>
      <c r="M1367" s="16" t="n">
        <v>0</v>
      </c>
      <c r="N1367" s="16" t="n">
        <v>0</v>
      </c>
    </row>
    <row r="1368">
      <c r="B1368" t="s">
        <v>383</v>
      </c>
      <c r="C1368" s="16" t="n">
        <v>0</v>
      </c>
      <c r="D1368" s="16" t="n">
        <v>0</v>
      </c>
      <c r="E1368" s="16" t="n">
        <v>0</v>
      </c>
      <c r="F1368" s="16"/>
      <c r="G1368" s="16" t="n">
        <v>0</v>
      </c>
      <c r="H1368" s="16" t="n">
        <v>0</v>
      </c>
      <c r="I1368" s="16" t="n">
        <v>0</v>
      </c>
      <c r="J1368" s="16"/>
      <c r="K1368" s="16" t="n">
        <v>0</v>
      </c>
      <c r="L1368" s="16" t="n">
        <v>0</v>
      </c>
      <c r="M1368" s="16" t="n">
        <v>0</v>
      </c>
      <c r="N1368" s="16" t="n">
        <v>0</v>
      </c>
    </row>
    <row r="1369">
      <c r="B1369" t="s">
        <v>384</v>
      </c>
      <c r="C1369" s="16" t="n">
        <v>0.528256271026459</v>
      </c>
      <c r="D1369" s="16" t="n">
        <v>0.432770066451657</v>
      </c>
      <c r="E1369" s="16" t="n">
        <v>0.602474653777743</v>
      </c>
      <c r="F1369" s="16"/>
      <c r="G1369" s="16" t="n">
        <v>0.57601174621592</v>
      </c>
      <c r="H1369" s="16" t="n">
        <v>0.561897926463281</v>
      </c>
      <c r="I1369" s="16" t="n">
        <v>0.477266220090682</v>
      </c>
      <c r="J1369" s="16"/>
      <c r="K1369" s="16" t="n">
        <v>0.55977827557302</v>
      </c>
      <c r="L1369" s="16" t="n">
        <v>0.487640278438758</v>
      </c>
      <c r="M1369" s="16" t="n">
        <v>0.406392286624504</v>
      </c>
      <c r="N1369" s="16" t="n">
        <v>0.562977890657579</v>
      </c>
    </row>
    <row r="1370">
      <c r="B1370" t="s">
        <v>385</v>
      </c>
      <c r="C1370" s="16" t="n">
        <v>0.207397608385663</v>
      </c>
      <c r="D1370" s="16" t="n">
        <v>0.233424458231927</v>
      </c>
      <c r="E1370" s="16" t="n">
        <v>0.187718508612587</v>
      </c>
      <c r="F1370" s="16"/>
      <c r="G1370" s="16" t="n">
        <v>0.149674873778296</v>
      </c>
      <c r="H1370" s="16" t="n">
        <v>0.173563466671133</v>
      </c>
      <c r="I1370" s="16" t="n">
        <v>0.262351444156391</v>
      </c>
      <c r="J1370" s="16"/>
      <c r="K1370" s="16" t="n">
        <v>0.205340869450061</v>
      </c>
      <c r="L1370" s="16" t="n">
        <v>0.247759939275489</v>
      </c>
      <c r="M1370" s="16" t="n">
        <v>0.110418234266273</v>
      </c>
      <c r="N1370" s="16" t="n">
        <v>0.224678402051908</v>
      </c>
    </row>
    <row r="1371">
      <c r="B1371" t="s">
        <v>74</v>
      </c>
      <c r="C1371" s="16" t="n">
        <v>0.059772255898868</v>
      </c>
      <c r="D1371" s="16" t="n">
        <v>0.0584411648581037</v>
      </c>
      <c r="E1371" s="16" t="n">
        <v>0.0576105494110131</v>
      </c>
      <c r="F1371" s="16"/>
      <c r="G1371" s="16" t="n">
        <v>0.0908607302299912</v>
      </c>
      <c r="H1371" s="16" t="n">
        <v>0.066860300045515</v>
      </c>
      <c r="I1371" s="16" t="n">
        <v>0.0410642250417375</v>
      </c>
      <c r="J1371" s="16"/>
      <c r="K1371" s="16" t="n">
        <v>0.04713648023077</v>
      </c>
      <c r="L1371" s="16" t="n">
        <v>0.0967935353957459</v>
      </c>
      <c r="M1371" s="16" t="n">
        <v>0.0460725500927535</v>
      </c>
      <c r="N1371" s="16" t="n">
        <v>0.0542485119881262</v>
      </c>
    </row>
    <row r="1372">
      <c r="C1372" s="16"/>
      <c r="D1372" s="16"/>
      <c r="E1372" s="16"/>
      <c r="F1372" s="16"/>
      <c r="G1372" s="16"/>
      <c r="H1372" s="16"/>
      <c r="I1372" s="16"/>
      <c r="J1372" s="16"/>
      <c r="K1372" s="16"/>
      <c r="L1372" s="16"/>
      <c r="M1372" s="16"/>
      <c r="N1372" s="16"/>
    </row>
    <row r="1373">
      <c r="B1373" s="7" t="s">
        <v>387</v>
      </c>
      <c r="C1373" s="16"/>
      <c r="D1373" s="16"/>
      <c r="E1373" s="16"/>
      <c r="F1373" s="16"/>
      <c r="G1373" s="16"/>
      <c r="H1373" s="16"/>
      <c r="I1373" s="16"/>
      <c r="J1373" s="16"/>
      <c r="K1373" s="16"/>
      <c r="L1373" s="16"/>
      <c r="M1373" s="16"/>
      <c r="N1373" s="16"/>
    </row>
    <row r="1374">
      <c r="B1374" s="26" t="s">
        <v>333</v>
      </c>
      <c r="C1374" s="16"/>
      <c r="D1374" s="16"/>
      <c r="E1374" s="16"/>
      <c r="F1374" s="16"/>
      <c r="G1374" s="16"/>
      <c r="H1374" s="16"/>
      <c r="I1374" s="16"/>
      <c r="J1374" s="16"/>
      <c r="K1374" s="16"/>
      <c r="L1374" s="16"/>
      <c r="M1374" s="16"/>
      <c r="N1374" s="16"/>
    </row>
    <row r="1375">
      <c r="B1375" t="s">
        <v>383</v>
      </c>
      <c r="C1375" s="16" t="n">
        <v>0.232125692855063</v>
      </c>
      <c r="D1375" s="16" t="n">
        <v>0.283164171061174</v>
      </c>
      <c r="E1375" s="16" t="n">
        <v>0.179293108014138</v>
      </c>
      <c r="F1375" s="16"/>
      <c r="G1375" s="16" t="n">
        <v>0.261212212224828</v>
      </c>
      <c r="H1375" s="16" t="n">
        <v>0.239644279808939</v>
      </c>
      <c r="I1375" s="16" t="n">
        <v>0.212386565977744</v>
      </c>
      <c r="J1375" s="16"/>
      <c r="K1375" s="16" t="n">
        <v>0.216448680729011</v>
      </c>
      <c r="L1375" s="16" t="n">
        <v>0.273045241241382</v>
      </c>
      <c r="M1375" s="16" t="n">
        <v>0.220030366105473</v>
      </c>
      <c r="N1375" s="16" t="n">
        <v>0.251794628769982</v>
      </c>
    </row>
    <row r="1376">
      <c r="B1376" t="s">
        <v>52</v>
      </c>
      <c r="C1376" s="16" t="n">
        <v>0</v>
      </c>
      <c r="D1376" s="16" t="n">
        <v>0</v>
      </c>
      <c r="E1376" s="16" t="n">
        <v>0</v>
      </c>
      <c r="F1376" s="16"/>
      <c r="G1376" s="16" t="n">
        <v>0</v>
      </c>
      <c r="H1376" s="16" t="n">
        <v>0</v>
      </c>
      <c r="I1376" s="16" t="n">
        <v>0</v>
      </c>
      <c r="J1376" s="16"/>
      <c r="K1376" s="16" t="n">
        <v>0</v>
      </c>
      <c r="L1376" s="16" t="n">
        <v>0</v>
      </c>
      <c r="M1376" s="16" t="n">
        <v>0</v>
      </c>
      <c r="N1376" s="16" t="n">
        <v>0</v>
      </c>
    </row>
    <row r="1377">
      <c r="B1377" t="s">
        <v>53</v>
      </c>
      <c r="C1377" s="16" t="n">
        <v>0</v>
      </c>
      <c r="D1377" s="16" t="n">
        <v>0</v>
      </c>
      <c r="E1377" s="16" t="n">
        <v>0</v>
      </c>
      <c r="F1377" s="16"/>
      <c r="G1377" s="16" t="n">
        <v>0</v>
      </c>
      <c r="H1377" s="16" t="n">
        <v>0</v>
      </c>
      <c r="I1377" s="16" t="n">
        <v>0</v>
      </c>
      <c r="J1377" s="16"/>
      <c r="K1377" s="16" t="n">
        <v>0</v>
      </c>
      <c r="L1377" s="16" t="n">
        <v>0</v>
      </c>
      <c r="M1377" s="16" t="n">
        <v>0</v>
      </c>
      <c r="N1377" s="16" t="n">
        <v>0</v>
      </c>
    </row>
    <row r="1378">
      <c r="B1378" t="s">
        <v>382</v>
      </c>
      <c r="C1378" s="16" t="n">
        <v>0</v>
      </c>
      <c r="D1378" s="16" t="n">
        <v>0</v>
      </c>
      <c r="E1378" s="16" t="n">
        <v>0</v>
      </c>
      <c r="F1378" s="16"/>
      <c r="G1378" s="16" t="n">
        <v>0</v>
      </c>
      <c r="H1378" s="16" t="n">
        <v>0</v>
      </c>
      <c r="I1378" s="16" t="n">
        <v>0</v>
      </c>
      <c r="J1378" s="16"/>
      <c r="K1378" s="16" t="n">
        <v>0</v>
      </c>
      <c r="L1378" s="16" t="n">
        <v>0</v>
      </c>
      <c r="M1378" s="16" t="n">
        <v>0</v>
      </c>
      <c r="N1378" s="16" t="n">
        <v>0</v>
      </c>
    </row>
    <row r="1379">
      <c r="B1379" t="s">
        <v>384</v>
      </c>
      <c r="C1379" s="16" t="n">
        <v>0.537511179559391</v>
      </c>
      <c r="D1379" s="16" t="n">
        <v>0.469204960012636</v>
      </c>
      <c r="E1379" s="16" t="n">
        <v>0.613604278328797</v>
      </c>
      <c r="F1379" s="16"/>
      <c r="G1379" s="16" t="n">
        <v>0.60667534033793</v>
      </c>
      <c r="H1379" s="16" t="n">
        <v>0.545697765981815</v>
      </c>
      <c r="I1379" s="16" t="n">
        <v>0.498688705825944</v>
      </c>
      <c r="J1379" s="16"/>
      <c r="K1379" s="16" t="n">
        <v>0.557392276447855</v>
      </c>
      <c r="L1379" s="16" t="n">
        <v>0.538022058975031</v>
      </c>
      <c r="M1379" s="16" t="n">
        <v>0.41565254794977</v>
      </c>
      <c r="N1379" s="16" t="n">
        <v>0.58155619881081</v>
      </c>
    </row>
    <row r="1380">
      <c r="B1380" t="s">
        <v>385</v>
      </c>
      <c r="C1380" s="16" t="n">
        <v>0.190381922938843</v>
      </c>
      <c r="D1380" s="16" t="n">
        <v>0.18772392050384</v>
      </c>
      <c r="E1380" s="16" t="n">
        <v>0.189433158508925</v>
      </c>
      <c r="F1380" s="16"/>
      <c r="G1380" s="16" t="n">
        <v>0.0911988441833983</v>
      </c>
      <c r="H1380" s="16" t="n">
        <v>0.170130141811376</v>
      </c>
      <c r="I1380" s="16" t="n">
        <v>0.253181304375382</v>
      </c>
      <c r="J1380" s="16"/>
      <c r="K1380" s="16" t="n">
        <v>0.179741268934957</v>
      </c>
      <c r="L1380" s="16" t="n">
        <v>0.169147200148148</v>
      </c>
      <c r="M1380" s="16" t="n">
        <v>0.318743403080461</v>
      </c>
      <c r="N1380" s="16" t="n">
        <v>0.13953784559619</v>
      </c>
    </row>
    <row r="1381">
      <c r="B1381" t="s">
        <v>74</v>
      </c>
      <c r="C1381" s="16" t="n">
        <v>0.0399812046467034</v>
      </c>
      <c r="D1381" s="16" t="n">
        <v>0.0599069484223501</v>
      </c>
      <c r="E1381" s="16" t="n">
        <v>0.0176694551481392</v>
      </c>
      <c r="F1381" s="16"/>
      <c r="G1381" s="16" t="n">
        <v>0.0409136032538442</v>
      </c>
      <c r="H1381" s="16" t="n">
        <v>0.04452781239787</v>
      </c>
      <c r="I1381" s="16" t="n">
        <v>0.0357434238209302</v>
      </c>
      <c r="J1381" s="16"/>
      <c r="K1381" s="16" t="n">
        <v>0.0464177738881773</v>
      </c>
      <c r="L1381" s="16" t="n">
        <v>0.0197854996354379</v>
      </c>
      <c r="M1381" s="16" t="n">
        <v>0.0455736828642965</v>
      </c>
      <c r="N1381" s="16" t="n">
        <v>0.0271113268230186</v>
      </c>
    </row>
    <row r="1382">
      <c r="C1382" s="16"/>
      <c r="D1382" s="16"/>
      <c r="E1382" s="16"/>
      <c r="F1382" s="16"/>
      <c r="G1382" s="16"/>
      <c r="H1382" s="16"/>
      <c r="I1382" s="16"/>
      <c r="J1382" s="16"/>
      <c r="K1382" s="16"/>
      <c r="L1382" s="16"/>
      <c r="M1382" s="16"/>
      <c r="N1382" s="16"/>
    </row>
    <row r="1383">
      <c r="B1383" s="7" t="s">
        <v>387</v>
      </c>
      <c r="C1383" s="16"/>
      <c r="D1383" s="16"/>
      <c r="E1383" s="16"/>
      <c r="F1383" s="16"/>
      <c r="G1383" s="16"/>
      <c r="H1383" s="16"/>
      <c r="I1383" s="16"/>
      <c r="J1383" s="16"/>
      <c r="K1383" s="16"/>
      <c r="L1383" s="16"/>
      <c r="M1383" s="16"/>
      <c r="N1383" s="16"/>
    </row>
    <row r="1384">
      <c r="B1384" s="26" t="s">
        <v>333</v>
      </c>
      <c r="C1384" s="16"/>
      <c r="D1384" s="16"/>
      <c r="E1384" s="16"/>
      <c r="F1384" s="16"/>
      <c r="G1384" s="16"/>
      <c r="H1384" s="16"/>
      <c r="I1384" s="16"/>
      <c r="J1384" s="16"/>
      <c r="K1384" s="16"/>
      <c r="L1384" s="16"/>
      <c r="M1384" s="16"/>
      <c r="N1384" s="16"/>
    </row>
    <row r="1385">
      <c r="B1385" t="s">
        <v>63</v>
      </c>
      <c r="C1385" s="16" t="n">
        <v>0</v>
      </c>
      <c r="D1385" s="16" t="n">
        <v>0</v>
      </c>
      <c r="E1385" s="16" t="n">
        <v>0</v>
      </c>
      <c r="F1385" s="16"/>
      <c r="G1385" s="16" t="n">
        <v>0</v>
      </c>
      <c r="H1385" s="16" t="n">
        <v>0</v>
      </c>
      <c r="I1385" s="16" t="n">
        <v>0</v>
      </c>
      <c r="J1385" s="16"/>
      <c r="K1385" s="16" t="n">
        <v>0</v>
      </c>
      <c r="L1385" s="16" t="n">
        <v>0</v>
      </c>
      <c r="M1385" s="16" t="n">
        <v>0</v>
      </c>
      <c r="N1385" s="16" t="n">
        <v>0</v>
      </c>
    </row>
    <row r="1386">
      <c r="B1386" t="s">
        <v>52</v>
      </c>
      <c r="C1386" s="16" t="n">
        <v>0</v>
      </c>
      <c r="D1386" s="16" t="n">
        <v>0</v>
      </c>
      <c r="E1386" s="16" t="n">
        <v>0</v>
      </c>
      <c r="F1386" s="16"/>
      <c r="G1386" s="16" t="n">
        <v>0</v>
      </c>
      <c r="H1386" s="16" t="n">
        <v>0</v>
      </c>
      <c r="I1386" s="16" t="n">
        <v>0</v>
      </c>
      <c r="J1386" s="16"/>
      <c r="K1386" s="16" t="n">
        <v>0</v>
      </c>
      <c r="L1386" s="16" t="n">
        <v>0</v>
      </c>
      <c r="M1386" s="16" t="n">
        <v>0</v>
      </c>
      <c r="N1386" s="16" t="n">
        <v>0</v>
      </c>
    </row>
    <row r="1387">
      <c r="B1387" t="s">
        <v>53</v>
      </c>
      <c r="C1387" s="16" t="n">
        <v>0</v>
      </c>
      <c r="D1387" s="16" t="n">
        <v>0</v>
      </c>
      <c r="E1387" s="16" t="n">
        <v>0</v>
      </c>
      <c r="F1387" s="16"/>
      <c r="G1387" s="16" t="n">
        <v>0</v>
      </c>
      <c r="H1387" s="16" t="n">
        <v>0</v>
      </c>
      <c r="I1387" s="16" t="n">
        <v>0</v>
      </c>
      <c r="J1387" s="16"/>
      <c r="K1387" s="16" t="n">
        <v>0</v>
      </c>
      <c r="L1387" s="16" t="n">
        <v>0</v>
      </c>
      <c r="M1387" s="16" t="n">
        <v>0</v>
      </c>
      <c r="N1387" s="16" t="n">
        <v>0</v>
      </c>
    </row>
    <row r="1388">
      <c r="B1388" t="s">
        <v>382</v>
      </c>
      <c r="C1388" s="16" t="n">
        <v>0.245418159729496</v>
      </c>
      <c r="D1388" s="16" t="n">
        <v>0.266168045514353</v>
      </c>
      <c r="E1388" s="16" t="n">
        <v>0.219949555449529</v>
      </c>
      <c r="F1388" s="16"/>
      <c r="G1388" s="16" t="n">
        <v>0.337024672542083</v>
      </c>
      <c r="H1388" s="16" t="n">
        <v>0.272945715086184</v>
      </c>
      <c r="I1388" s="16" t="n">
        <v>0.187819427421791</v>
      </c>
      <c r="J1388" s="16"/>
      <c r="K1388" s="16" t="n">
        <v>0.236283586349817</v>
      </c>
      <c r="L1388" s="16" t="n">
        <v>0.218102058287474</v>
      </c>
      <c r="M1388" s="16" t="n">
        <v>0.337618737115843</v>
      </c>
      <c r="N1388" s="16" t="n">
        <v>0.193985251490904</v>
      </c>
    </row>
    <row r="1389">
      <c r="B1389" t="s">
        <v>383</v>
      </c>
      <c r="C1389" s="16" t="n">
        <v>0</v>
      </c>
      <c r="D1389" s="16" t="n">
        <v>0</v>
      </c>
      <c r="E1389" s="16" t="n">
        <v>0</v>
      </c>
      <c r="F1389" s="16"/>
      <c r="G1389" s="16" t="n">
        <v>0</v>
      </c>
      <c r="H1389" s="16" t="n">
        <v>0</v>
      </c>
      <c r="I1389" s="16" t="n">
        <v>0</v>
      </c>
      <c r="J1389" s="16"/>
      <c r="K1389" s="16" t="n">
        <v>0</v>
      </c>
      <c r="L1389" s="16" t="n">
        <v>0</v>
      </c>
      <c r="M1389" s="16" t="n">
        <v>0</v>
      </c>
      <c r="N1389" s="16" t="n">
        <v>0</v>
      </c>
    </row>
    <row r="1390">
      <c r="B1390" t="s">
        <v>384</v>
      </c>
      <c r="C1390" s="16" t="n">
        <v>0.532491610473219</v>
      </c>
      <c r="D1390" s="16" t="n">
        <v>0.526034749862214</v>
      </c>
      <c r="E1390" s="16" t="n">
        <v>0.541925186172043</v>
      </c>
      <c r="F1390" s="16"/>
      <c r="G1390" s="16" t="n">
        <v>0.515840253223128</v>
      </c>
      <c r="H1390" s="16" t="n">
        <v>0.542525232032662</v>
      </c>
      <c r="I1390" s="16" t="n">
        <v>0.529987415770877</v>
      </c>
      <c r="J1390" s="16"/>
      <c r="K1390" s="16" t="n">
        <v>0.535344251040257</v>
      </c>
      <c r="L1390" s="16" t="n">
        <v>0.552580835435734</v>
      </c>
      <c r="M1390" s="16" t="n">
        <v>0.468263273185397</v>
      </c>
      <c r="N1390" s="16" t="n">
        <v>0.635806430045148</v>
      </c>
    </row>
    <row r="1391">
      <c r="B1391" t="s">
        <v>385</v>
      </c>
      <c r="C1391" s="16" t="n">
        <v>0.159326870300087</v>
      </c>
      <c r="D1391" s="16" t="n">
        <v>0.157225993443599</v>
      </c>
      <c r="E1391" s="16" t="n">
        <v>0.162325698397006</v>
      </c>
      <c r="F1391" s="16"/>
      <c r="G1391" s="16" t="n">
        <v>0.119041111108731</v>
      </c>
      <c r="H1391" s="16" t="n">
        <v>0.126294619521932</v>
      </c>
      <c r="I1391" s="16" t="n">
        <v>0.202712043439599</v>
      </c>
      <c r="J1391" s="16"/>
      <c r="K1391" s="16" t="n">
        <v>0.146561524294093</v>
      </c>
      <c r="L1391" s="16" t="n">
        <v>0.20692417940817</v>
      </c>
      <c r="M1391" s="16" t="n">
        <v>0.19411798969876</v>
      </c>
      <c r="N1391" s="16" t="n">
        <v>0.0996212466905979</v>
      </c>
    </row>
    <row r="1392">
      <c r="B1392" t="s">
        <v>74</v>
      </c>
      <c r="C1392" s="16" t="n">
        <v>0.062763359497198</v>
      </c>
      <c r="D1392" s="16" t="n">
        <v>0.0505712111798338</v>
      </c>
      <c r="E1392" s="16" t="n">
        <v>0.0757995599814213</v>
      </c>
      <c r="F1392" s="16"/>
      <c r="G1392" s="16" t="n">
        <v>0.0280939631260585</v>
      </c>
      <c r="H1392" s="16" t="n">
        <v>0.0582344333592225</v>
      </c>
      <c r="I1392" s="16" t="n">
        <v>0.079481113367733</v>
      </c>
      <c r="J1392" s="16"/>
      <c r="K1392" s="16" t="n">
        <v>0.0818106383158326</v>
      </c>
      <c r="L1392" s="16" t="n">
        <v>0.0223929268686221</v>
      </c>
      <c r="M1392" s="16" t="n">
        <v>0</v>
      </c>
      <c r="N1392" s="16" t="n">
        <v>0.07058707177335</v>
      </c>
    </row>
    <row r="1393">
      <c r="C1393" s="16"/>
      <c r="D1393" s="16"/>
      <c r="E1393" s="16"/>
      <c r="F1393" s="16"/>
      <c r="G1393" s="16"/>
      <c r="H1393" s="16"/>
      <c r="I1393" s="16"/>
      <c r="J1393" s="16"/>
      <c r="K1393" s="16"/>
      <c r="L1393" s="16"/>
      <c r="M1393" s="16"/>
      <c r="N1393" s="16"/>
    </row>
    <row r="1394">
      <c r="B1394" s="7" t="s">
        <v>387</v>
      </c>
      <c r="C1394" s="16"/>
      <c r="D1394" s="16"/>
      <c r="E1394" s="16"/>
      <c r="F1394" s="16"/>
      <c r="G1394" s="16"/>
      <c r="H1394" s="16"/>
      <c r="I1394" s="16"/>
      <c r="J1394" s="16"/>
      <c r="K1394" s="16"/>
      <c r="L1394" s="16"/>
      <c r="M1394" s="16"/>
      <c r="N1394" s="16"/>
    </row>
    <row r="1395">
      <c r="B1395" s="26" t="s">
        <v>333</v>
      </c>
      <c r="C1395" s="16"/>
      <c r="D1395" s="16"/>
      <c r="E1395" s="16"/>
      <c r="F1395" s="16"/>
      <c r="G1395" s="16"/>
      <c r="H1395" s="16"/>
      <c r="I1395" s="16"/>
      <c r="J1395" s="16"/>
      <c r="K1395" s="16"/>
      <c r="L1395" s="16"/>
      <c r="M1395" s="16"/>
      <c r="N1395" s="16"/>
    </row>
    <row r="1396">
      <c r="B1396" t="s">
        <v>63</v>
      </c>
      <c r="C1396" s="16" t="n">
        <v>0</v>
      </c>
      <c r="D1396" s="16" t="n">
        <v>0</v>
      </c>
      <c r="E1396" s="16" t="n">
        <v>0</v>
      </c>
      <c r="F1396" s="16"/>
      <c r="G1396" s="16" t="n">
        <v>0</v>
      </c>
      <c r="H1396" s="16" t="n">
        <v>0</v>
      </c>
      <c r="I1396" s="16" t="n">
        <v>0</v>
      </c>
      <c r="J1396" s="16"/>
      <c r="K1396" s="16" t="n">
        <v>0</v>
      </c>
      <c r="L1396" s="16" t="n">
        <v>0</v>
      </c>
      <c r="M1396" s="16" t="n">
        <v>0</v>
      </c>
      <c r="N1396" s="16" t="n">
        <v>0</v>
      </c>
    </row>
    <row r="1397">
      <c r="B1397" t="s">
        <v>52</v>
      </c>
      <c r="C1397" s="16" t="n">
        <v>0</v>
      </c>
      <c r="D1397" s="16" t="n">
        <v>0</v>
      </c>
      <c r="E1397" s="16" t="n">
        <v>0</v>
      </c>
      <c r="F1397" s="16"/>
      <c r="G1397" s="16" t="n">
        <v>0</v>
      </c>
      <c r="H1397" s="16" t="n">
        <v>0</v>
      </c>
      <c r="I1397" s="16" t="n">
        <v>0</v>
      </c>
      <c r="J1397" s="16"/>
      <c r="K1397" s="16" t="n">
        <v>0</v>
      </c>
      <c r="L1397" s="16" t="n">
        <v>0</v>
      </c>
      <c r="M1397" s="16" t="n">
        <v>0</v>
      </c>
      <c r="N1397" s="16" t="n">
        <v>0</v>
      </c>
    </row>
    <row r="1398">
      <c r="B1398" t="s">
        <v>53</v>
      </c>
      <c r="C1398" s="16" t="n">
        <v>0.458041886618501</v>
      </c>
      <c r="D1398" s="16" t="n">
        <v>0.534659102468416</v>
      </c>
      <c r="E1398" s="16" t="n">
        <v>0.372763195026</v>
      </c>
      <c r="F1398" s="16"/>
      <c r="G1398" s="16" t="n">
        <v>0.46475492224584</v>
      </c>
      <c r="H1398" s="16" t="n">
        <v>0.429971819350177</v>
      </c>
      <c r="I1398" s="16" t="n">
        <v>0.48435859673456</v>
      </c>
      <c r="J1398" s="16"/>
      <c r="K1398" s="16" t="n">
        <v>0.444147861874309</v>
      </c>
      <c r="L1398" s="16" t="n">
        <v>0.470713771236105</v>
      </c>
      <c r="M1398" s="16" t="n">
        <v>0.511052344833341</v>
      </c>
      <c r="N1398" s="16" t="n">
        <v>0.559637744633744</v>
      </c>
    </row>
    <row r="1399">
      <c r="B1399" t="s">
        <v>382</v>
      </c>
      <c r="C1399" s="16" t="n">
        <v>0</v>
      </c>
      <c r="D1399" s="16" t="n">
        <v>0</v>
      </c>
      <c r="E1399" s="16" t="n">
        <v>0</v>
      </c>
      <c r="F1399" s="16"/>
      <c r="G1399" s="16" t="n">
        <v>0</v>
      </c>
      <c r="H1399" s="16" t="n">
        <v>0</v>
      </c>
      <c r="I1399" s="16" t="n">
        <v>0</v>
      </c>
      <c r="J1399" s="16"/>
      <c r="K1399" s="16" t="n">
        <v>0</v>
      </c>
      <c r="L1399" s="16" t="n">
        <v>0</v>
      </c>
      <c r="M1399" s="16" t="n">
        <v>0</v>
      </c>
      <c r="N1399" s="16" t="n">
        <v>0</v>
      </c>
    </row>
    <row r="1400">
      <c r="B1400" t="s">
        <v>383</v>
      </c>
      <c r="C1400" s="16" t="n">
        <v>0</v>
      </c>
      <c r="D1400" s="16" t="n">
        <v>0</v>
      </c>
      <c r="E1400" s="16" t="n">
        <v>0</v>
      </c>
      <c r="F1400" s="16"/>
      <c r="G1400" s="16" t="n">
        <v>0</v>
      </c>
      <c r="H1400" s="16" t="n">
        <v>0</v>
      </c>
      <c r="I1400" s="16" t="n">
        <v>0</v>
      </c>
      <c r="J1400" s="16"/>
      <c r="K1400" s="16" t="n">
        <v>0</v>
      </c>
      <c r="L1400" s="16" t="n">
        <v>0</v>
      </c>
      <c r="M1400" s="16" t="n">
        <v>0</v>
      </c>
      <c r="N1400" s="16" t="n">
        <v>0</v>
      </c>
    </row>
    <row r="1401">
      <c r="B1401" t="s">
        <v>384</v>
      </c>
      <c r="C1401" s="16" t="n">
        <v>0.247038475886882</v>
      </c>
      <c r="D1401" s="16" t="n">
        <v>0.242304764640189</v>
      </c>
      <c r="E1401" s="16" t="n">
        <v>0.256471668219501</v>
      </c>
      <c r="F1401" s="16"/>
      <c r="G1401" s="16" t="n">
        <v>0.258345074277371</v>
      </c>
      <c r="H1401" s="16" t="n">
        <v>0.269964234879488</v>
      </c>
      <c r="I1401" s="16" t="n">
        <v>0.219574463917302</v>
      </c>
      <c r="J1401" s="16"/>
      <c r="K1401" s="16" t="n">
        <v>0.255611529429149</v>
      </c>
      <c r="L1401" s="16" t="n">
        <v>0.29328544769469</v>
      </c>
      <c r="M1401" s="16" t="n">
        <v>0.19999631275375</v>
      </c>
      <c r="N1401" s="16" t="n">
        <v>0.105340190285004</v>
      </c>
    </row>
    <row r="1402">
      <c r="B1402" t="s">
        <v>385</v>
      </c>
      <c r="C1402" s="16" t="n">
        <v>0.250063209850728</v>
      </c>
      <c r="D1402" s="16" t="n">
        <v>0.156102450911296</v>
      </c>
      <c r="E1402" s="16" t="n">
        <v>0.346716341178391</v>
      </c>
      <c r="F1402" s="16"/>
      <c r="G1402" s="16" t="n">
        <v>0.212731622032963</v>
      </c>
      <c r="H1402" s="16" t="n">
        <v>0.257672825481183</v>
      </c>
      <c r="I1402" s="16" t="n">
        <v>0.255556850935046</v>
      </c>
      <c r="J1402" s="16"/>
      <c r="K1402" s="16" t="n">
        <v>0.25644819237333</v>
      </c>
      <c r="L1402" s="16" t="n">
        <v>0.185005899905944</v>
      </c>
      <c r="M1402" s="16" t="n">
        <v>0.262988328999698</v>
      </c>
      <c r="N1402" s="16" t="n">
        <v>0.301468592697681</v>
      </c>
    </row>
    <row r="1403">
      <c r="B1403" t="s">
        <v>74</v>
      </c>
      <c r="C1403" s="16" t="n">
        <v>0.0448564276438881</v>
      </c>
      <c r="D1403" s="16" t="n">
        <v>0.0669336819800987</v>
      </c>
      <c r="E1403" s="16" t="n">
        <v>0.0240487955761086</v>
      </c>
      <c r="F1403" s="16"/>
      <c r="G1403" s="16" t="n">
        <v>0.0641683814438252</v>
      </c>
      <c r="H1403" s="16" t="n">
        <v>0.042391120289151</v>
      </c>
      <c r="I1403" s="16" t="n">
        <v>0.0405100884130915</v>
      </c>
      <c r="J1403" s="16"/>
      <c r="K1403" s="16" t="n">
        <v>0.0437924163232114</v>
      </c>
      <c r="L1403" s="16" t="n">
        <v>0.0509948811632604</v>
      </c>
      <c r="M1403" s="16" t="n">
        <v>0.0259630134132111</v>
      </c>
      <c r="N1403" s="16" t="n">
        <v>0.0335534723835699</v>
      </c>
    </row>
    <row r="1404">
      <c r="C1404" s="16"/>
      <c r="D1404" s="16"/>
      <c r="E1404" s="16"/>
      <c r="F1404" s="16"/>
      <c r="G1404" s="16"/>
      <c r="H1404" s="16"/>
      <c r="I1404" s="16"/>
      <c r="J1404" s="16"/>
      <c r="K1404" s="16"/>
      <c r="L1404" s="16"/>
      <c r="M1404" s="16"/>
      <c r="N1404" s="16"/>
    </row>
    <row r="1405">
      <c r="B1405" s="7" t="s">
        <v>387</v>
      </c>
      <c r="C1405" s="16"/>
      <c r="D1405" s="16"/>
      <c r="E1405" s="16"/>
      <c r="F1405" s="16"/>
      <c r="G1405" s="16"/>
      <c r="H1405" s="16"/>
      <c r="I1405" s="16"/>
      <c r="J1405" s="16"/>
      <c r="K1405" s="16"/>
      <c r="L1405" s="16"/>
      <c r="M1405" s="16"/>
      <c r="N1405" s="16"/>
    </row>
    <row r="1406">
      <c r="B1406" s="26" t="s">
        <v>333</v>
      </c>
      <c r="C1406" s="16"/>
      <c r="D1406" s="16"/>
      <c r="E1406" s="16"/>
      <c r="F1406" s="16"/>
      <c r="G1406" s="16"/>
      <c r="H1406" s="16"/>
      <c r="I1406" s="16"/>
      <c r="J1406" s="16"/>
      <c r="K1406" s="16"/>
      <c r="L1406" s="16"/>
      <c r="M1406" s="16"/>
      <c r="N1406" s="16"/>
    </row>
    <row r="1407">
      <c r="B1407" t="s">
        <v>63</v>
      </c>
      <c r="C1407" s="16" t="n">
        <v>0</v>
      </c>
      <c r="D1407" s="16" t="n">
        <v>0</v>
      </c>
      <c r="E1407" s="16" t="n">
        <v>0</v>
      </c>
      <c r="F1407" s="16"/>
      <c r="G1407" s="16" t="n">
        <v>0</v>
      </c>
      <c r="H1407" s="16" t="n">
        <v>0</v>
      </c>
      <c r="I1407" s="16" t="n">
        <v>0</v>
      </c>
      <c r="J1407" s="16"/>
      <c r="K1407" s="16" t="n">
        <v>0</v>
      </c>
      <c r="L1407" s="16" t="n">
        <v>0</v>
      </c>
      <c r="M1407" s="16" t="n">
        <v>0</v>
      </c>
      <c r="N1407" s="16" t="n">
        <v>0</v>
      </c>
    </row>
    <row r="1408">
      <c r="B1408" t="s">
        <v>52</v>
      </c>
      <c r="C1408" s="16" t="n">
        <v>0.534028941746677</v>
      </c>
      <c r="D1408" s="16" t="n">
        <v>0.491770631015336</v>
      </c>
      <c r="E1408" s="16" t="n">
        <v>0.578096873276934</v>
      </c>
      <c r="F1408" s="16"/>
      <c r="G1408" s="16" t="n">
        <v>0.539573809837762</v>
      </c>
      <c r="H1408" s="16" t="n">
        <v>0.522972562483332</v>
      </c>
      <c r="I1408" s="16" t="n">
        <v>0.542307288253533</v>
      </c>
      <c r="J1408" s="16"/>
      <c r="K1408" s="16" t="n">
        <v>0.518814397404174</v>
      </c>
      <c r="L1408" s="16" t="n">
        <v>0.540843510018679</v>
      </c>
      <c r="M1408" s="16" t="n">
        <v>0.573257613685723</v>
      </c>
      <c r="N1408" s="16" t="n">
        <v>0.574777522195194</v>
      </c>
    </row>
    <row r="1409">
      <c r="B1409" t="s">
        <v>53</v>
      </c>
      <c r="C1409" s="16" t="n">
        <v>0</v>
      </c>
      <c r="D1409" s="16" t="n">
        <v>0</v>
      </c>
      <c r="E1409" s="16" t="n">
        <v>0</v>
      </c>
      <c r="F1409" s="16"/>
      <c r="G1409" s="16" t="n">
        <v>0</v>
      </c>
      <c r="H1409" s="16" t="n">
        <v>0</v>
      </c>
      <c r="I1409" s="16" t="n">
        <v>0</v>
      </c>
      <c r="J1409" s="16"/>
      <c r="K1409" s="16" t="n">
        <v>0</v>
      </c>
      <c r="L1409" s="16" t="n">
        <v>0</v>
      </c>
      <c r="M1409" s="16" t="n">
        <v>0</v>
      </c>
      <c r="N1409" s="16" t="n">
        <v>0</v>
      </c>
    </row>
    <row r="1410">
      <c r="B1410" t="s">
        <v>382</v>
      </c>
      <c r="C1410" s="16" t="n">
        <v>0</v>
      </c>
      <c r="D1410" s="16" t="n">
        <v>0</v>
      </c>
      <c r="E1410" s="16" t="n">
        <v>0</v>
      </c>
      <c r="F1410" s="16"/>
      <c r="G1410" s="16" t="n">
        <v>0</v>
      </c>
      <c r="H1410" s="16" t="n">
        <v>0</v>
      </c>
      <c r="I1410" s="16" t="n">
        <v>0</v>
      </c>
      <c r="J1410" s="16"/>
      <c r="K1410" s="16" t="n">
        <v>0</v>
      </c>
      <c r="L1410" s="16" t="n">
        <v>0</v>
      </c>
      <c r="M1410" s="16" t="n">
        <v>0</v>
      </c>
      <c r="N1410" s="16" t="n">
        <v>0</v>
      </c>
    </row>
    <row r="1411">
      <c r="B1411" t="s">
        <v>383</v>
      </c>
      <c r="C1411" s="16" t="n">
        <v>0</v>
      </c>
      <c r="D1411" s="16" t="n">
        <v>0</v>
      </c>
      <c r="E1411" s="16" t="n">
        <v>0</v>
      </c>
      <c r="F1411" s="16"/>
      <c r="G1411" s="16" t="n">
        <v>0</v>
      </c>
      <c r="H1411" s="16" t="n">
        <v>0</v>
      </c>
      <c r="I1411" s="16" t="n">
        <v>0</v>
      </c>
      <c r="J1411" s="16"/>
      <c r="K1411" s="16" t="n">
        <v>0</v>
      </c>
      <c r="L1411" s="16" t="n">
        <v>0</v>
      </c>
      <c r="M1411" s="16" t="n">
        <v>0</v>
      </c>
      <c r="N1411" s="16" t="n">
        <v>0</v>
      </c>
    </row>
    <row r="1412">
      <c r="B1412" t="s">
        <v>384</v>
      </c>
      <c r="C1412" s="16" t="n">
        <v>0.151318893598753</v>
      </c>
      <c r="D1412" s="16" t="n">
        <v>0.173172625415591</v>
      </c>
      <c r="E1412" s="16" t="n">
        <v>0.127729583487164</v>
      </c>
      <c r="F1412" s="16"/>
      <c r="G1412" s="16" t="n">
        <v>0.136309336696603</v>
      </c>
      <c r="H1412" s="16" t="n">
        <v>0.140636216451112</v>
      </c>
      <c r="I1412" s="16" t="n">
        <v>0.167845172519437</v>
      </c>
      <c r="J1412" s="16"/>
      <c r="K1412" s="16" t="n">
        <v>0.166716573310663</v>
      </c>
      <c r="L1412" s="16" t="n">
        <v>0.116545683777074</v>
      </c>
      <c r="M1412" s="16" t="n">
        <v>0.111677420784452</v>
      </c>
      <c r="N1412" s="16" t="n">
        <v>0.139157912727169</v>
      </c>
    </row>
    <row r="1413">
      <c r="B1413" t="s">
        <v>385</v>
      </c>
      <c r="C1413" s="16" t="n">
        <v>0.260879296841658</v>
      </c>
      <c r="D1413" s="16" t="n">
        <v>0.269972133689769</v>
      </c>
      <c r="E1413" s="16" t="n">
        <v>0.249875794560247</v>
      </c>
      <c r="F1413" s="16"/>
      <c r="G1413" s="16" t="n">
        <v>0.290505877342781</v>
      </c>
      <c r="H1413" s="16" t="n">
        <v>0.262926249884902</v>
      </c>
      <c r="I1413" s="16" t="n">
        <v>0.246512084306875</v>
      </c>
      <c r="J1413" s="16"/>
      <c r="K1413" s="16" t="n">
        <v>0.256393901240395</v>
      </c>
      <c r="L1413" s="16" t="n">
        <v>0.294979677246103</v>
      </c>
      <c r="M1413" s="16" t="n">
        <v>0.277642201814479</v>
      </c>
      <c r="N1413" s="16" t="n">
        <v>0.227083148742605</v>
      </c>
    </row>
    <row r="1414">
      <c r="B1414" t="s">
        <v>74</v>
      </c>
      <c r="C1414" s="16" t="n">
        <v>0.053772867812911</v>
      </c>
      <c r="D1414" s="16" t="n">
        <v>0.0650846098793037</v>
      </c>
      <c r="E1414" s="16" t="n">
        <v>0.0442977486756549</v>
      </c>
      <c r="F1414" s="16"/>
      <c r="G1414" s="16" t="n">
        <v>0.0336109761228541</v>
      </c>
      <c r="H1414" s="16" t="n">
        <v>0.0734649711806536</v>
      </c>
      <c r="I1414" s="16" t="n">
        <v>0.0433354549201554</v>
      </c>
      <c r="J1414" s="16"/>
      <c r="K1414" s="16" t="n">
        <v>0.0580751280447676</v>
      </c>
      <c r="L1414" s="16" t="n">
        <v>0.0476311289581432</v>
      </c>
      <c r="M1414" s="16" t="n">
        <v>0.0374227637153466</v>
      </c>
      <c r="N1414" s="16" t="n">
        <v>0.0589814163350325</v>
      </c>
    </row>
    <row r="1415">
      <c r="C1415" s="16"/>
      <c r="D1415" s="16"/>
      <c r="E1415" s="16"/>
      <c r="F1415" s="16"/>
      <c r="G1415" s="16"/>
      <c r="H1415" s="16"/>
      <c r="I1415" s="16"/>
      <c r="J1415" s="16"/>
      <c r="K1415" s="16"/>
      <c r="L1415" s="16"/>
      <c r="M1415" s="16"/>
      <c r="N1415" s="16"/>
    </row>
    <row r="1416">
      <c r="B1416" s="7" t="s">
        <v>388</v>
      </c>
      <c r="C1416" s="16"/>
      <c r="D1416" s="16"/>
      <c r="E1416" s="16"/>
      <c r="F1416" s="16"/>
      <c r="G1416" s="16"/>
      <c r="H1416" s="16"/>
      <c r="I1416" s="16"/>
      <c r="J1416" s="16"/>
      <c r="K1416" s="16"/>
      <c r="L1416" s="16"/>
      <c r="M1416" s="16"/>
      <c r="N1416" s="16"/>
    </row>
    <row r="1417">
      <c r="B1417" s="26" t="s">
        <v>333</v>
      </c>
      <c r="C1417" s="16"/>
      <c r="D1417" s="16"/>
      <c r="E1417" s="16"/>
      <c r="F1417" s="16"/>
      <c r="G1417" s="16"/>
      <c r="H1417" s="16"/>
      <c r="I1417" s="16"/>
      <c r="J1417" s="16"/>
      <c r="K1417" s="16"/>
      <c r="L1417" s="16"/>
      <c r="M1417" s="16"/>
      <c r="N1417" s="16"/>
    </row>
    <row r="1418">
      <c r="B1418" t="s">
        <v>63</v>
      </c>
      <c r="C1418" s="16" t="n">
        <v>0.331099477459125</v>
      </c>
      <c r="D1418" s="16" t="n">
        <v>0.421911127724339</v>
      </c>
      <c r="E1418" s="16" t="n">
        <v>0.248342864833884</v>
      </c>
      <c r="F1418" s="16"/>
      <c r="G1418" s="16" t="n">
        <v>0.301791122067644</v>
      </c>
      <c r="H1418" s="16" t="n">
        <v>0.348067644251675</v>
      </c>
      <c r="I1418" s="16" t="n">
        <v>0.326661248101028</v>
      </c>
      <c r="J1418" s="16"/>
      <c r="K1418" s="16" t="n">
        <v>0.372305722431611</v>
      </c>
      <c r="L1418" s="16" t="n">
        <v>0.244625385754691</v>
      </c>
      <c r="M1418" s="16" t="n">
        <v>0.304772633970609</v>
      </c>
      <c r="N1418" s="16" t="n">
        <v>0.263347652757993</v>
      </c>
    </row>
    <row r="1419">
      <c r="B1419" t="s">
        <v>52</v>
      </c>
      <c r="C1419" s="16" t="n">
        <v>0</v>
      </c>
      <c r="D1419" s="16" t="n">
        <v>0</v>
      </c>
      <c r="E1419" s="16" t="n">
        <v>0</v>
      </c>
      <c r="F1419" s="16"/>
      <c r="G1419" s="16" t="n">
        <v>0</v>
      </c>
      <c r="H1419" s="16" t="n">
        <v>0</v>
      </c>
      <c r="I1419" s="16" t="n">
        <v>0</v>
      </c>
      <c r="J1419" s="16"/>
      <c r="K1419" s="16" t="n">
        <v>0</v>
      </c>
      <c r="L1419" s="16" t="n">
        <v>0</v>
      </c>
      <c r="M1419" s="16" t="n">
        <v>0</v>
      </c>
      <c r="N1419" s="16" t="n">
        <v>0</v>
      </c>
    </row>
    <row r="1420">
      <c r="B1420" t="s">
        <v>53</v>
      </c>
      <c r="C1420" s="16" t="n">
        <v>0</v>
      </c>
      <c r="D1420" s="16" t="n">
        <v>0</v>
      </c>
      <c r="E1420" s="16" t="n">
        <v>0</v>
      </c>
      <c r="F1420" s="16"/>
      <c r="G1420" s="16" t="n">
        <v>0</v>
      </c>
      <c r="H1420" s="16" t="n">
        <v>0</v>
      </c>
      <c r="I1420" s="16" t="n">
        <v>0</v>
      </c>
      <c r="J1420" s="16"/>
      <c r="K1420" s="16" t="n">
        <v>0</v>
      </c>
      <c r="L1420" s="16" t="n">
        <v>0</v>
      </c>
      <c r="M1420" s="16" t="n">
        <v>0</v>
      </c>
      <c r="N1420" s="16" t="n">
        <v>0</v>
      </c>
    </row>
    <row r="1421">
      <c r="B1421" t="s">
        <v>382</v>
      </c>
      <c r="C1421" s="16" t="n">
        <v>0</v>
      </c>
      <c r="D1421" s="16" t="n">
        <v>0</v>
      </c>
      <c r="E1421" s="16" t="n">
        <v>0</v>
      </c>
      <c r="F1421" s="16"/>
      <c r="G1421" s="16" t="n">
        <v>0</v>
      </c>
      <c r="H1421" s="16" t="n">
        <v>0</v>
      </c>
      <c r="I1421" s="16" t="n">
        <v>0</v>
      </c>
      <c r="J1421" s="16"/>
      <c r="K1421" s="16" t="n">
        <v>0</v>
      </c>
      <c r="L1421" s="16" t="n">
        <v>0</v>
      </c>
      <c r="M1421" s="16" t="n">
        <v>0</v>
      </c>
      <c r="N1421" s="16" t="n">
        <v>0</v>
      </c>
    </row>
    <row r="1422">
      <c r="B1422" t="s">
        <v>383</v>
      </c>
      <c r="C1422" s="16" t="n">
        <v>0</v>
      </c>
      <c r="D1422" s="16" t="n">
        <v>0</v>
      </c>
      <c r="E1422" s="16" t="n">
        <v>0</v>
      </c>
      <c r="F1422" s="16"/>
      <c r="G1422" s="16" t="n">
        <v>0</v>
      </c>
      <c r="H1422" s="16" t="n">
        <v>0</v>
      </c>
      <c r="I1422" s="16" t="n">
        <v>0</v>
      </c>
      <c r="J1422" s="16"/>
      <c r="K1422" s="16" t="n">
        <v>0</v>
      </c>
      <c r="L1422" s="16" t="n">
        <v>0</v>
      </c>
      <c r="M1422" s="16" t="n">
        <v>0</v>
      </c>
      <c r="N1422" s="16" t="n">
        <v>0</v>
      </c>
    </row>
    <row r="1423">
      <c r="B1423" t="s">
        <v>384</v>
      </c>
      <c r="C1423" s="16" t="n">
        <v>0.362921852305241</v>
      </c>
      <c r="D1423" s="16" t="n">
        <v>0.308081812403607</v>
      </c>
      <c r="E1423" s="16" t="n">
        <v>0.409252179533783</v>
      </c>
      <c r="F1423" s="16"/>
      <c r="G1423" s="16" t="n">
        <v>0.413827205477539</v>
      </c>
      <c r="H1423" s="16" t="n">
        <v>0.339126361549359</v>
      </c>
      <c r="I1423" s="16" t="n">
        <v>0.366046921569432</v>
      </c>
      <c r="J1423" s="16"/>
      <c r="K1423" s="16" t="n">
        <v>0.331372255374528</v>
      </c>
      <c r="L1423" s="16" t="n">
        <v>0.408417725821122</v>
      </c>
      <c r="M1423" s="16" t="n">
        <v>0.423490365947916</v>
      </c>
      <c r="N1423" s="16" t="n">
        <v>0.455736845829508</v>
      </c>
    </row>
    <row r="1424">
      <c r="B1424" t="s">
        <v>385</v>
      </c>
      <c r="C1424" s="16" t="n">
        <v>0.154024686382742</v>
      </c>
      <c r="D1424" s="16" t="n">
        <v>0.145074556563731</v>
      </c>
      <c r="E1424" s="16" t="n">
        <v>0.166517043768859</v>
      </c>
      <c r="F1424" s="16"/>
      <c r="G1424" s="16" t="n">
        <v>0.111523892147896</v>
      </c>
      <c r="H1424" s="16" t="n">
        <v>0.151293208849627</v>
      </c>
      <c r="I1424" s="16" t="n">
        <v>0.16966372068275</v>
      </c>
      <c r="J1424" s="16"/>
      <c r="K1424" s="16" t="n">
        <v>0.140869057773974</v>
      </c>
      <c r="L1424" s="16" t="n">
        <v>0.157359668142986</v>
      </c>
      <c r="M1424" s="16" t="n">
        <v>0.244928319239274</v>
      </c>
      <c r="N1424" s="16" t="n">
        <v>0.0959696280946752</v>
      </c>
    </row>
    <row r="1425">
      <c r="B1425" t="s">
        <v>74</v>
      </c>
      <c r="C1425" s="16" t="n">
        <v>0.151953983852892</v>
      </c>
      <c r="D1425" s="16" t="n">
        <v>0.124932503308323</v>
      </c>
      <c r="E1425" s="16" t="n">
        <v>0.175887911863474</v>
      </c>
      <c r="F1425" s="16"/>
      <c r="G1425" s="16" t="n">
        <v>0.172857780306922</v>
      </c>
      <c r="H1425" s="16" t="n">
        <v>0.161512785349338</v>
      </c>
      <c r="I1425" s="16" t="n">
        <v>0.13762810964679</v>
      </c>
      <c r="J1425" s="16"/>
      <c r="K1425" s="16" t="n">
        <v>0.155452964419888</v>
      </c>
      <c r="L1425" s="16" t="n">
        <v>0.189597220281201</v>
      </c>
      <c r="M1425" s="16" t="n">
        <v>0.0268086808422017</v>
      </c>
      <c r="N1425" s="16" t="n">
        <v>0.184945873317824</v>
      </c>
    </row>
    <row r="1426">
      <c r="C1426" s="16"/>
      <c r="D1426" s="16"/>
      <c r="E1426" s="16"/>
      <c r="F1426" s="16"/>
      <c r="G1426" s="16"/>
      <c r="H1426" s="16"/>
      <c r="I1426" s="16"/>
      <c r="J1426" s="16"/>
      <c r="K1426" s="16"/>
      <c r="L1426" s="16"/>
      <c r="M1426" s="16"/>
      <c r="N1426" s="16"/>
    </row>
    <row r="1427">
      <c r="B1427" s="7" t="s">
        <v>388</v>
      </c>
      <c r="C1427" s="16"/>
      <c r="D1427" s="16"/>
      <c r="E1427" s="16"/>
      <c r="F1427" s="16"/>
      <c r="G1427" s="16"/>
      <c r="H1427" s="16"/>
      <c r="I1427" s="16"/>
      <c r="J1427" s="16"/>
      <c r="K1427" s="16"/>
      <c r="L1427" s="16"/>
      <c r="M1427" s="16"/>
      <c r="N1427" s="16"/>
    </row>
    <row r="1428">
      <c r="B1428" s="26" t="s">
        <v>333</v>
      </c>
      <c r="C1428" s="16"/>
      <c r="D1428" s="16"/>
      <c r="E1428" s="16"/>
      <c r="F1428" s="16"/>
      <c r="G1428" s="16"/>
      <c r="H1428" s="16"/>
      <c r="I1428" s="16"/>
      <c r="J1428" s="16"/>
      <c r="K1428" s="16"/>
      <c r="L1428" s="16"/>
      <c r="M1428" s="16"/>
      <c r="N1428" s="16"/>
    </row>
    <row r="1429">
      <c r="B1429" t="s">
        <v>383</v>
      </c>
      <c r="C1429" s="16" t="n">
        <v>0.505219520722137</v>
      </c>
      <c r="D1429" s="16" t="n">
        <v>0.597828885041502</v>
      </c>
      <c r="E1429" s="16" t="n">
        <v>0.405613733668652</v>
      </c>
      <c r="F1429" s="16"/>
      <c r="G1429" s="16" t="n">
        <v>0.561368492696847</v>
      </c>
      <c r="H1429" s="16" t="n">
        <v>0.490467767903447</v>
      </c>
      <c r="I1429" s="16" t="n">
        <v>0.494715907749039</v>
      </c>
      <c r="J1429" s="16"/>
      <c r="K1429" s="16" t="n">
        <v>0.482469696778735</v>
      </c>
      <c r="L1429" s="16" t="n">
        <v>0.517464439437196</v>
      </c>
      <c r="M1429" s="16" t="n">
        <v>0.708450309407515</v>
      </c>
      <c r="N1429" s="16" t="n">
        <v>0.343653422956175</v>
      </c>
    </row>
    <row r="1430">
      <c r="B1430" t="s">
        <v>52</v>
      </c>
      <c r="C1430" s="16" t="n">
        <v>0</v>
      </c>
      <c r="D1430" s="16" t="n">
        <v>0</v>
      </c>
      <c r="E1430" s="16" t="n">
        <v>0</v>
      </c>
      <c r="F1430" s="16"/>
      <c r="G1430" s="16" t="n">
        <v>0</v>
      </c>
      <c r="H1430" s="16" t="n">
        <v>0</v>
      </c>
      <c r="I1430" s="16" t="n">
        <v>0</v>
      </c>
      <c r="J1430" s="16"/>
      <c r="K1430" s="16" t="n">
        <v>0</v>
      </c>
      <c r="L1430" s="16" t="n">
        <v>0</v>
      </c>
      <c r="M1430" s="16" t="n">
        <v>0</v>
      </c>
      <c r="N1430" s="16" t="n">
        <v>0</v>
      </c>
    </row>
    <row r="1431">
      <c r="B1431" t="s">
        <v>53</v>
      </c>
      <c r="C1431" s="16" t="n">
        <v>0</v>
      </c>
      <c r="D1431" s="16" t="n">
        <v>0</v>
      </c>
      <c r="E1431" s="16" t="n">
        <v>0</v>
      </c>
      <c r="F1431" s="16"/>
      <c r="G1431" s="16" t="n">
        <v>0</v>
      </c>
      <c r="H1431" s="16" t="n">
        <v>0</v>
      </c>
      <c r="I1431" s="16" t="n">
        <v>0</v>
      </c>
      <c r="J1431" s="16"/>
      <c r="K1431" s="16" t="n">
        <v>0</v>
      </c>
      <c r="L1431" s="16" t="n">
        <v>0</v>
      </c>
      <c r="M1431" s="16" t="n">
        <v>0</v>
      </c>
      <c r="N1431" s="16" t="n">
        <v>0</v>
      </c>
    </row>
    <row r="1432">
      <c r="B1432" t="s">
        <v>382</v>
      </c>
      <c r="C1432" s="16" t="n">
        <v>0</v>
      </c>
      <c r="D1432" s="16" t="n">
        <v>0</v>
      </c>
      <c r="E1432" s="16" t="n">
        <v>0</v>
      </c>
      <c r="F1432" s="16"/>
      <c r="G1432" s="16" t="n">
        <v>0</v>
      </c>
      <c r="H1432" s="16" t="n">
        <v>0</v>
      </c>
      <c r="I1432" s="16" t="n">
        <v>0</v>
      </c>
      <c r="J1432" s="16"/>
      <c r="K1432" s="16" t="n">
        <v>0</v>
      </c>
      <c r="L1432" s="16" t="n">
        <v>0</v>
      </c>
      <c r="M1432" s="16" t="n">
        <v>0</v>
      </c>
      <c r="N1432" s="16" t="n">
        <v>0</v>
      </c>
    </row>
    <row r="1433">
      <c r="B1433" t="s">
        <v>384</v>
      </c>
      <c r="C1433" s="16" t="n">
        <v>0.244721179975776</v>
      </c>
      <c r="D1433" s="16" t="n">
        <v>0.177513097944757</v>
      </c>
      <c r="E1433" s="16" t="n">
        <v>0.316977756052721</v>
      </c>
      <c r="F1433" s="16"/>
      <c r="G1433" s="16" t="n">
        <v>0.210888215191309</v>
      </c>
      <c r="H1433" s="16" t="n">
        <v>0.249400663269577</v>
      </c>
      <c r="I1433" s="16" t="n">
        <v>0.254662748116621</v>
      </c>
      <c r="J1433" s="16"/>
      <c r="K1433" s="16" t="n">
        <v>0.256879910638764</v>
      </c>
      <c r="L1433" s="16" t="n">
        <v>0.210532633980478</v>
      </c>
      <c r="M1433" s="16" t="n">
        <v>0.189988408066748</v>
      </c>
      <c r="N1433" s="16" t="n">
        <v>0.327795590112095</v>
      </c>
    </row>
    <row r="1434">
      <c r="B1434" t="s">
        <v>385</v>
      </c>
      <c r="C1434" s="16" t="n">
        <v>0.130208715697263</v>
      </c>
      <c r="D1434" s="16" t="n">
        <v>0.129828858490826</v>
      </c>
      <c r="E1434" s="16" t="n">
        <v>0.135949098074889</v>
      </c>
      <c r="F1434" s="16"/>
      <c r="G1434" s="16" t="n">
        <v>0.0508670786654007</v>
      </c>
      <c r="H1434" s="16" t="n">
        <v>0.130493481208117</v>
      </c>
      <c r="I1434" s="16" t="n">
        <v>0.162696368618749</v>
      </c>
      <c r="J1434" s="16"/>
      <c r="K1434" s="16" t="n">
        <v>0.122266219590152</v>
      </c>
      <c r="L1434" s="16" t="n">
        <v>0.162134425710116</v>
      </c>
      <c r="M1434" s="16" t="n">
        <v>0.0741502919779398</v>
      </c>
      <c r="N1434" s="16" t="n">
        <v>0.209573686722755</v>
      </c>
    </row>
    <row r="1435">
      <c r="B1435" t="s">
        <v>74</v>
      </c>
      <c r="C1435" s="16" t="n">
        <v>0.119850583604823</v>
      </c>
      <c r="D1435" s="16" t="n">
        <v>0.0948291585229151</v>
      </c>
      <c r="E1435" s="16" t="n">
        <v>0.141459412203737</v>
      </c>
      <c r="F1435" s="16"/>
      <c r="G1435" s="16" t="n">
        <v>0.176876213446444</v>
      </c>
      <c r="H1435" s="16" t="n">
        <v>0.12963808761886</v>
      </c>
      <c r="I1435" s="16" t="n">
        <v>0.0879249755155916</v>
      </c>
      <c r="J1435" s="16"/>
      <c r="K1435" s="16" t="n">
        <v>0.138384172992349</v>
      </c>
      <c r="L1435" s="16" t="n">
        <v>0.10986850087221</v>
      </c>
      <c r="M1435" s="16" t="n">
        <v>0.0274109905477973</v>
      </c>
      <c r="N1435" s="16" t="n">
        <v>0.118977300208976</v>
      </c>
    </row>
    <row r="1436">
      <c r="C1436" s="16"/>
      <c r="D1436" s="16"/>
      <c r="E1436" s="16"/>
      <c r="F1436" s="16"/>
      <c r="G1436" s="16"/>
      <c r="H1436" s="16"/>
      <c r="I1436" s="16"/>
      <c r="J1436" s="16"/>
      <c r="K1436" s="16"/>
      <c r="L1436" s="16"/>
      <c r="M1436" s="16"/>
      <c r="N1436" s="16"/>
    </row>
    <row r="1437">
      <c r="B1437" s="7" t="s">
        <v>388</v>
      </c>
      <c r="C1437" s="16"/>
      <c r="D1437" s="16"/>
      <c r="E1437" s="16"/>
      <c r="F1437" s="16"/>
      <c r="G1437" s="16"/>
      <c r="H1437" s="16"/>
      <c r="I1437" s="16"/>
      <c r="J1437" s="16"/>
      <c r="K1437" s="16"/>
      <c r="L1437" s="16"/>
      <c r="M1437" s="16"/>
      <c r="N1437" s="16"/>
    </row>
    <row r="1438">
      <c r="B1438" s="26" t="s">
        <v>333</v>
      </c>
      <c r="C1438" s="16"/>
      <c r="D1438" s="16"/>
      <c r="E1438" s="16"/>
      <c r="F1438" s="16"/>
      <c r="G1438" s="16"/>
      <c r="H1438" s="16"/>
      <c r="I1438" s="16"/>
      <c r="J1438" s="16"/>
      <c r="K1438" s="16"/>
      <c r="L1438" s="16"/>
      <c r="M1438" s="16"/>
      <c r="N1438" s="16"/>
    </row>
    <row r="1439">
      <c r="B1439" t="s">
        <v>63</v>
      </c>
      <c r="C1439" s="16" t="n">
        <v>0</v>
      </c>
      <c r="D1439" s="16" t="n">
        <v>0</v>
      </c>
      <c r="E1439" s="16" t="n">
        <v>0</v>
      </c>
      <c r="F1439" s="16"/>
      <c r="G1439" s="16" t="n">
        <v>0</v>
      </c>
      <c r="H1439" s="16" t="n">
        <v>0</v>
      </c>
      <c r="I1439" s="16" t="n">
        <v>0</v>
      </c>
      <c r="J1439" s="16"/>
      <c r="K1439" s="16" t="n">
        <v>0</v>
      </c>
      <c r="L1439" s="16" t="n">
        <v>0</v>
      </c>
      <c r="M1439" s="16" t="n">
        <v>0</v>
      </c>
      <c r="N1439" s="16" t="n">
        <v>0</v>
      </c>
    </row>
    <row r="1440">
      <c r="B1440" t="s">
        <v>52</v>
      </c>
      <c r="C1440" s="16" t="n">
        <v>0</v>
      </c>
      <c r="D1440" s="16" t="n">
        <v>0</v>
      </c>
      <c r="E1440" s="16" t="n">
        <v>0</v>
      </c>
      <c r="F1440" s="16"/>
      <c r="G1440" s="16" t="n">
        <v>0</v>
      </c>
      <c r="H1440" s="16" t="n">
        <v>0</v>
      </c>
      <c r="I1440" s="16" t="n">
        <v>0</v>
      </c>
      <c r="J1440" s="16"/>
      <c r="K1440" s="16" t="n">
        <v>0</v>
      </c>
      <c r="L1440" s="16" t="n">
        <v>0</v>
      </c>
      <c r="M1440" s="16" t="n">
        <v>0</v>
      </c>
      <c r="N1440" s="16" t="n">
        <v>0</v>
      </c>
    </row>
    <row r="1441">
      <c r="B1441" t="s">
        <v>53</v>
      </c>
      <c r="C1441" s="16" t="n">
        <v>0</v>
      </c>
      <c r="D1441" s="16" t="n">
        <v>0</v>
      </c>
      <c r="E1441" s="16" t="n">
        <v>0</v>
      </c>
      <c r="F1441" s="16"/>
      <c r="G1441" s="16" t="n">
        <v>0</v>
      </c>
      <c r="H1441" s="16" t="n">
        <v>0</v>
      </c>
      <c r="I1441" s="16" t="n">
        <v>0</v>
      </c>
      <c r="J1441" s="16"/>
      <c r="K1441" s="16" t="n">
        <v>0</v>
      </c>
      <c r="L1441" s="16" t="n">
        <v>0</v>
      </c>
      <c r="M1441" s="16" t="n">
        <v>0</v>
      </c>
      <c r="N1441" s="16" t="n">
        <v>0</v>
      </c>
    </row>
    <row r="1442">
      <c r="B1442" t="s">
        <v>382</v>
      </c>
      <c r="C1442" s="16" t="n">
        <v>0.366985685017031</v>
      </c>
      <c r="D1442" s="16" t="n">
        <v>0.42042312887526</v>
      </c>
      <c r="E1442" s="16" t="n">
        <v>0.324389914029025</v>
      </c>
      <c r="F1442" s="16"/>
      <c r="G1442" s="16" t="n">
        <v>0.358378653074241</v>
      </c>
      <c r="H1442" s="16" t="n">
        <v>0.361133453642995</v>
      </c>
      <c r="I1442" s="16" t="n">
        <v>0.376421859038005</v>
      </c>
      <c r="J1442" s="16"/>
      <c r="K1442" s="16" t="n">
        <v>0.366356578413921</v>
      </c>
      <c r="L1442" s="16" t="n">
        <v>0.368799831817379</v>
      </c>
      <c r="M1442" s="16" t="n">
        <v>0.441657171171928</v>
      </c>
      <c r="N1442" s="16" t="n">
        <v>0.307878085094468</v>
      </c>
    </row>
    <row r="1443">
      <c r="B1443" t="s">
        <v>383</v>
      </c>
      <c r="C1443" s="16" t="n">
        <v>0</v>
      </c>
      <c r="D1443" s="16" t="n">
        <v>0</v>
      </c>
      <c r="E1443" s="16" t="n">
        <v>0</v>
      </c>
      <c r="F1443" s="16"/>
      <c r="G1443" s="16" t="n">
        <v>0</v>
      </c>
      <c r="H1443" s="16" t="n">
        <v>0</v>
      </c>
      <c r="I1443" s="16" t="n">
        <v>0</v>
      </c>
      <c r="J1443" s="16"/>
      <c r="K1443" s="16" t="n">
        <v>0</v>
      </c>
      <c r="L1443" s="16" t="n">
        <v>0</v>
      </c>
      <c r="M1443" s="16" t="n">
        <v>0</v>
      </c>
      <c r="N1443" s="16" t="n">
        <v>0</v>
      </c>
    </row>
    <row r="1444">
      <c r="B1444" t="s">
        <v>384</v>
      </c>
      <c r="C1444" s="16" t="n">
        <v>0.335607674976914</v>
      </c>
      <c r="D1444" s="16" t="n">
        <v>0.341879623820977</v>
      </c>
      <c r="E1444" s="16" t="n">
        <v>0.327040910205896</v>
      </c>
      <c r="F1444" s="16"/>
      <c r="G1444" s="16" t="n">
        <v>0.366594171768235</v>
      </c>
      <c r="H1444" s="16" t="n">
        <v>0.364620970575272</v>
      </c>
      <c r="I1444" s="16" t="n">
        <v>0.293733245201766</v>
      </c>
      <c r="J1444" s="16"/>
      <c r="K1444" s="16" t="n">
        <v>0.331077414855282</v>
      </c>
      <c r="L1444" s="16" t="n">
        <v>0.359813267853645</v>
      </c>
      <c r="M1444" s="16" t="n">
        <v>0.343992523527437</v>
      </c>
      <c r="N1444" s="16" t="n">
        <v>0.325641761099979</v>
      </c>
    </row>
    <row r="1445">
      <c r="B1445" t="s">
        <v>385</v>
      </c>
      <c r="C1445" s="16" t="n">
        <v>0.163151456344158</v>
      </c>
      <c r="D1445" s="16" t="n">
        <v>0.12504522465842</v>
      </c>
      <c r="E1445" s="16" t="n">
        <v>0.197222965427599</v>
      </c>
      <c r="F1445" s="16"/>
      <c r="G1445" s="16" t="n">
        <v>0.0832112625285635</v>
      </c>
      <c r="H1445" s="16" t="n">
        <v>0.165207055625466</v>
      </c>
      <c r="I1445" s="16" t="n">
        <v>0.194677754402098</v>
      </c>
      <c r="J1445" s="16"/>
      <c r="K1445" s="16" t="n">
        <v>0.175951740817919</v>
      </c>
      <c r="L1445" s="16" t="n">
        <v>0.160716976771823</v>
      </c>
      <c r="M1445" s="16" t="n">
        <v>0.121679641434389</v>
      </c>
      <c r="N1445" s="16" t="n">
        <v>0.14832388187834</v>
      </c>
    </row>
    <row r="1446">
      <c r="B1446" t="s">
        <v>74</v>
      </c>
      <c r="C1446" s="16" t="n">
        <v>0.134255183661897</v>
      </c>
      <c r="D1446" s="16" t="n">
        <v>0.112652022645343</v>
      </c>
      <c r="E1446" s="16" t="n">
        <v>0.151346210337481</v>
      </c>
      <c r="F1446" s="16"/>
      <c r="G1446" s="16" t="n">
        <v>0.19181591262896</v>
      </c>
      <c r="H1446" s="16" t="n">
        <v>0.109038520156268</v>
      </c>
      <c r="I1446" s="16" t="n">
        <v>0.135167141358131</v>
      </c>
      <c r="J1446" s="16"/>
      <c r="K1446" s="16" t="n">
        <v>0.126614265912878</v>
      </c>
      <c r="L1446" s="16" t="n">
        <v>0.110669923557153</v>
      </c>
      <c r="M1446" s="16" t="n">
        <v>0.0926706638662464</v>
      </c>
      <c r="N1446" s="16" t="n">
        <v>0.218156271927214</v>
      </c>
    </row>
    <row r="1447">
      <c r="C1447" s="16"/>
      <c r="D1447" s="16"/>
      <c r="E1447" s="16"/>
      <c r="F1447" s="16"/>
      <c r="G1447" s="16"/>
      <c r="H1447" s="16"/>
      <c r="I1447" s="16"/>
      <c r="J1447" s="16"/>
      <c r="K1447" s="16"/>
      <c r="L1447" s="16"/>
      <c r="M1447" s="16"/>
      <c r="N1447" s="16"/>
    </row>
    <row r="1448">
      <c r="B1448" s="7" t="s">
        <v>388</v>
      </c>
      <c r="C1448" s="16"/>
      <c r="D1448" s="16"/>
      <c r="E1448" s="16"/>
      <c r="F1448" s="16"/>
      <c r="G1448" s="16"/>
      <c r="H1448" s="16"/>
      <c r="I1448" s="16"/>
      <c r="J1448" s="16"/>
      <c r="K1448" s="16"/>
      <c r="L1448" s="16"/>
      <c r="M1448" s="16"/>
      <c r="N1448" s="16"/>
    </row>
    <row r="1449">
      <c r="B1449" s="26" t="s">
        <v>333</v>
      </c>
      <c r="C1449" s="16"/>
      <c r="D1449" s="16"/>
      <c r="E1449" s="16"/>
      <c r="F1449" s="16"/>
      <c r="G1449" s="16"/>
      <c r="H1449" s="16"/>
      <c r="I1449" s="16"/>
      <c r="J1449" s="16"/>
      <c r="K1449" s="16"/>
      <c r="L1449" s="16"/>
      <c r="M1449" s="16"/>
      <c r="N1449" s="16"/>
    </row>
    <row r="1450">
      <c r="B1450" t="s">
        <v>63</v>
      </c>
      <c r="C1450" s="16" t="n">
        <v>0</v>
      </c>
      <c r="D1450" s="16" t="n">
        <v>0</v>
      </c>
      <c r="E1450" s="16" t="n">
        <v>0</v>
      </c>
      <c r="F1450" s="16"/>
      <c r="G1450" s="16" t="n">
        <v>0</v>
      </c>
      <c r="H1450" s="16" t="n">
        <v>0</v>
      </c>
      <c r="I1450" s="16" t="n">
        <v>0</v>
      </c>
      <c r="J1450" s="16"/>
      <c r="K1450" s="16" t="n">
        <v>0</v>
      </c>
      <c r="L1450" s="16" t="n">
        <v>0</v>
      </c>
      <c r="M1450" s="16" t="n">
        <v>0</v>
      </c>
      <c r="N1450" s="16" t="n">
        <v>0</v>
      </c>
    </row>
    <row r="1451">
      <c r="B1451" t="s">
        <v>52</v>
      </c>
      <c r="C1451" s="16" t="n">
        <v>0</v>
      </c>
      <c r="D1451" s="16" t="n">
        <v>0</v>
      </c>
      <c r="E1451" s="16" t="n">
        <v>0</v>
      </c>
      <c r="F1451" s="16"/>
      <c r="G1451" s="16" t="n">
        <v>0</v>
      </c>
      <c r="H1451" s="16" t="n">
        <v>0</v>
      </c>
      <c r="I1451" s="16" t="n">
        <v>0</v>
      </c>
      <c r="J1451" s="16"/>
      <c r="K1451" s="16" t="n">
        <v>0</v>
      </c>
      <c r="L1451" s="16" t="n">
        <v>0</v>
      </c>
      <c r="M1451" s="16" t="n">
        <v>0</v>
      </c>
      <c r="N1451" s="16" t="n">
        <v>0</v>
      </c>
    </row>
    <row r="1452">
      <c r="B1452" t="s">
        <v>53</v>
      </c>
      <c r="C1452" s="16" t="n">
        <v>0.492101656972959</v>
      </c>
      <c r="D1452" s="16" t="n">
        <v>0.493504661536178</v>
      </c>
      <c r="E1452" s="16" t="n">
        <v>0.486022428088271</v>
      </c>
      <c r="F1452" s="16"/>
      <c r="G1452" s="16" t="n">
        <v>0.508274435362038</v>
      </c>
      <c r="H1452" s="16" t="n">
        <v>0.476893897737138</v>
      </c>
      <c r="I1452" s="16" t="n">
        <v>0.502080404289819</v>
      </c>
      <c r="J1452" s="16"/>
      <c r="K1452" s="16" t="n">
        <v>0.520984628126459</v>
      </c>
      <c r="L1452" s="16" t="n">
        <v>0.501812864876767</v>
      </c>
      <c r="M1452" s="16" t="n">
        <v>0.423856405423219</v>
      </c>
      <c r="N1452" s="16" t="n">
        <v>0.35177507151553</v>
      </c>
    </row>
    <row r="1453">
      <c r="B1453" t="s">
        <v>382</v>
      </c>
      <c r="C1453" s="16" t="n">
        <v>0</v>
      </c>
      <c r="D1453" s="16" t="n">
        <v>0</v>
      </c>
      <c r="E1453" s="16" t="n">
        <v>0</v>
      </c>
      <c r="F1453" s="16"/>
      <c r="G1453" s="16" t="n">
        <v>0</v>
      </c>
      <c r="H1453" s="16" t="n">
        <v>0</v>
      </c>
      <c r="I1453" s="16" t="n">
        <v>0</v>
      </c>
      <c r="J1453" s="16"/>
      <c r="K1453" s="16" t="n">
        <v>0</v>
      </c>
      <c r="L1453" s="16" t="n">
        <v>0</v>
      </c>
      <c r="M1453" s="16" t="n">
        <v>0</v>
      </c>
      <c r="N1453" s="16" t="n">
        <v>0</v>
      </c>
    </row>
    <row r="1454">
      <c r="B1454" t="s">
        <v>383</v>
      </c>
      <c r="C1454" s="16" t="n">
        <v>0</v>
      </c>
      <c r="D1454" s="16" t="n">
        <v>0</v>
      </c>
      <c r="E1454" s="16" t="n">
        <v>0</v>
      </c>
      <c r="F1454" s="16"/>
      <c r="G1454" s="16" t="n">
        <v>0</v>
      </c>
      <c r="H1454" s="16" t="n">
        <v>0</v>
      </c>
      <c r="I1454" s="16" t="n">
        <v>0</v>
      </c>
      <c r="J1454" s="16"/>
      <c r="K1454" s="16" t="n">
        <v>0</v>
      </c>
      <c r="L1454" s="16" t="n">
        <v>0</v>
      </c>
      <c r="M1454" s="16" t="n">
        <v>0</v>
      </c>
      <c r="N1454" s="16" t="n">
        <v>0</v>
      </c>
    </row>
    <row r="1455">
      <c r="B1455" t="s">
        <v>384</v>
      </c>
      <c r="C1455" s="16" t="n">
        <v>0.25838853458628</v>
      </c>
      <c r="D1455" s="16" t="n">
        <v>0.219959274284389</v>
      </c>
      <c r="E1455" s="16" t="n">
        <v>0.297835289629395</v>
      </c>
      <c r="F1455" s="16"/>
      <c r="G1455" s="16" t="n">
        <v>0.248413182742963</v>
      </c>
      <c r="H1455" s="16" t="n">
        <v>0.262974621201788</v>
      </c>
      <c r="I1455" s="16" t="n">
        <v>0.257509081887846</v>
      </c>
      <c r="J1455" s="16"/>
      <c r="K1455" s="16" t="n">
        <v>0.220754206074795</v>
      </c>
      <c r="L1455" s="16" t="n">
        <v>0.298581050725811</v>
      </c>
      <c r="M1455" s="16" t="n">
        <v>0.379298013361723</v>
      </c>
      <c r="N1455" s="16" t="n">
        <v>0.356523834656707</v>
      </c>
    </row>
    <row r="1456">
      <c r="B1456" t="s">
        <v>385</v>
      </c>
      <c r="C1456" s="16" t="n">
        <v>0.146492250727169</v>
      </c>
      <c r="D1456" s="16" t="n">
        <v>0.184157620821021</v>
      </c>
      <c r="E1456" s="16" t="n">
        <v>0.114580089116833</v>
      </c>
      <c r="F1456" s="16"/>
      <c r="G1456" s="16" t="n">
        <v>0.13297511252156</v>
      </c>
      <c r="H1456" s="16" t="n">
        <v>0.124451200158714</v>
      </c>
      <c r="I1456" s="16" t="n">
        <v>0.176393209171868</v>
      </c>
      <c r="J1456" s="16"/>
      <c r="K1456" s="16" t="n">
        <v>0.163312514850315</v>
      </c>
      <c r="L1456" s="16" t="n">
        <v>0.0982945884426002</v>
      </c>
      <c r="M1456" s="16" t="n">
        <v>0.0692219662840514</v>
      </c>
      <c r="N1456" s="16" t="n">
        <v>0.134057133244201</v>
      </c>
    </row>
    <row r="1457">
      <c r="B1457" t="s">
        <v>74</v>
      </c>
      <c r="C1457" s="16" t="n">
        <v>0.103017557713591</v>
      </c>
      <c r="D1457" s="16" t="n">
        <v>0.102378443358411</v>
      </c>
      <c r="E1457" s="16" t="n">
        <v>0.101562193165501</v>
      </c>
      <c r="F1457" s="16"/>
      <c r="G1457" s="16" t="n">
        <v>0.110337269373439</v>
      </c>
      <c r="H1457" s="16" t="n">
        <v>0.13568028090236</v>
      </c>
      <c r="I1457" s="16" t="n">
        <v>0.0640173046504674</v>
      </c>
      <c r="J1457" s="16"/>
      <c r="K1457" s="16" t="n">
        <v>0.0949486509484305</v>
      </c>
      <c r="L1457" s="16" t="n">
        <v>0.101311495954822</v>
      </c>
      <c r="M1457" s="16" t="n">
        <v>0.127623614931007</v>
      </c>
      <c r="N1457" s="16" t="n">
        <v>0.157643960583561</v>
      </c>
    </row>
    <row r="1458">
      <c r="C1458" s="16"/>
      <c r="D1458" s="16"/>
      <c r="E1458" s="16"/>
      <c r="F1458" s="16"/>
      <c r="G1458" s="16"/>
      <c r="H1458" s="16"/>
      <c r="I1458" s="16"/>
      <c r="J1458" s="16"/>
      <c r="K1458" s="16"/>
      <c r="L1458" s="16"/>
      <c r="M1458" s="16"/>
      <c r="N1458" s="16"/>
    </row>
    <row r="1459">
      <c r="B1459" s="7" t="s">
        <v>388</v>
      </c>
      <c r="C1459" s="16"/>
      <c r="D1459" s="16"/>
      <c r="E1459" s="16"/>
      <c r="F1459" s="16"/>
      <c r="G1459" s="16"/>
      <c r="H1459" s="16"/>
      <c r="I1459" s="16"/>
      <c r="J1459" s="16"/>
      <c r="K1459" s="16"/>
      <c r="L1459" s="16"/>
      <c r="M1459" s="16"/>
      <c r="N1459" s="16"/>
    </row>
    <row r="1460">
      <c r="B1460" s="26" t="s">
        <v>333</v>
      </c>
      <c r="C1460" s="16"/>
      <c r="D1460" s="16"/>
      <c r="E1460" s="16"/>
      <c r="F1460" s="16"/>
      <c r="G1460" s="16"/>
      <c r="H1460" s="16"/>
      <c r="I1460" s="16"/>
      <c r="J1460" s="16"/>
      <c r="K1460" s="16"/>
      <c r="L1460" s="16"/>
      <c r="M1460" s="16"/>
      <c r="N1460" s="16"/>
    </row>
    <row r="1461">
      <c r="B1461" t="s">
        <v>63</v>
      </c>
      <c r="C1461" s="16" t="n">
        <v>0</v>
      </c>
      <c r="D1461" s="16" t="n">
        <v>0</v>
      </c>
      <c r="E1461" s="16" t="n">
        <v>0</v>
      </c>
      <c r="F1461" s="16"/>
      <c r="G1461" s="16" t="n">
        <v>0</v>
      </c>
      <c r="H1461" s="16" t="n">
        <v>0</v>
      </c>
      <c r="I1461" s="16" t="n">
        <v>0</v>
      </c>
      <c r="J1461" s="16"/>
      <c r="K1461" s="16" t="n">
        <v>0</v>
      </c>
      <c r="L1461" s="16" t="n">
        <v>0</v>
      </c>
      <c r="M1461" s="16" t="n">
        <v>0</v>
      </c>
      <c r="N1461" s="16" t="n">
        <v>0</v>
      </c>
    </row>
    <row r="1462">
      <c r="B1462" t="s">
        <v>52</v>
      </c>
      <c r="C1462" s="16" t="n">
        <v>0.436961038388401</v>
      </c>
      <c r="D1462" s="16" t="n">
        <v>0.380602530575828</v>
      </c>
      <c r="E1462" s="16" t="n">
        <v>0.501369795573666</v>
      </c>
      <c r="F1462" s="16"/>
      <c r="G1462" s="16" t="n">
        <v>0.425391328485984</v>
      </c>
      <c r="H1462" s="16" t="n">
        <v>0.482236261768628</v>
      </c>
      <c r="I1462" s="16" t="n">
        <v>0.39908188394641</v>
      </c>
      <c r="J1462" s="16"/>
      <c r="K1462" s="16" t="n">
        <v>0.448444171152258</v>
      </c>
      <c r="L1462" s="16" t="n">
        <v>0.415080506225211</v>
      </c>
      <c r="M1462" s="16" t="n">
        <v>0.447720799005491</v>
      </c>
      <c r="N1462" s="16" t="n">
        <v>0.421333457797396</v>
      </c>
    </row>
    <row r="1463">
      <c r="B1463" t="s">
        <v>53</v>
      </c>
      <c r="C1463" s="16" t="n">
        <v>0</v>
      </c>
      <c r="D1463" s="16" t="n">
        <v>0</v>
      </c>
      <c r="E1463" s="16" t="n">
        <v>0</v>
      </c>
      <c r="F1463" s="16"/>
      <c r="G1463" s="16" t="n">
        <v>0</v>
      </c>
      <c r="H1463" s="16" t="n">
        <v>0</v>
      </c>
      <c r="I1463" s="16" t="n">
        <v>0</v>
      </c>
      <c r="J1463" s="16"/>
      <c r="K1463" s="16" t="n">
        <v>0</v>
      </c>
      <c r="L1463" s="16" t="n">
        <v>0</v>
      </c>
      <c r="M1463" s="16" t="n">
        <v>0</v>
      </c>
      <c r="N1463" s="16" t="n">
        <v>0</v>
      </c>
    </row>
    <row r="1464">
      <c r="B1464" t="s">
        <v>382</v>
      </c>
      <c r="C1464" s="16" t="n">
        <v>0</v>
      </c>
      <c r="D1464" s="16" t="n">
        <v>0</v>
      </c>
      <c r="E1464" s="16" t="n">
        <v>0</v>
      </c>
      <c r="F1464" s="16"/>
      <c r="G1464" s="16" t="n">
        <v>0</v>
      </c>
      <c r="H1464" s="16" t="n">
        <v>0</v>
      </c>
      <c r="I1464" s="16" t="n">
        <v>0</v>
      </c>
      <c r="J1464" s="16"/>
      <c r="K1464" s="16" t="n">
        <v>0</v>
      </c>
      <c r="L1464" s="16" t="n">
        <v>0</v>
      </c>
      <c r="M1464" s="16" t="n">
        <v>0</v>
      </c>
      <c r="N1464" s="16" t="n">
        <v>0</v>
      </c>
    </row>
    <row r="1465">
      <c r="B1465" t="s">
        <v>383</v>
      </c>
      <c r="C1465" s="16" t="n">
        <v>0</v>
      </c>
      <c r="D1465" s="16" t="n">
        <v>0</v>
      </c>
      <c r="E1465" s="16" t="n">
        <v>0</v>
      </c>
      <c r="F1465" s="16"/>
      <c r="G1465" s="16" t="n">
        <v>0</v>
      </c>
      <c r="H1465" s="16" t="n">
        <v>0</v>
      </c>
      <c r="I1465" s="16" t="n">
        <v>0</v>
      </c>
      <c r="J1465" s="16"/>
      <c r="K1465" s="16" t="n">
        <v>0</v>
      </c>
      <c r="L1465" s="16" t="n">
        <v>0</v>
      </c>
      <c r="M1465" s="16" t="n">
        <v>0</v>
      </c>
      <c r="N1465" s="16" t="n">
        <v>0</v>
      </c>
    </row>
    <row r="1466">
      <c r="B1466" t="s">
        <v>384</v>
      </c>
      <c r="C1466" s="16" t="n">
        <v>0.216350985492572</v>
      </c>
      <c r="D1466" s="16" t="n">
        <v>0.249017404420903</v>
      </c>
      <c r="E1466" s="16" t="n">
        <v>0.174663675118986</v>
      </c>
      <c r="F1466" s="16"/>
      <c r="G1466" s="16" t="n">
        <v>0.214654336935428</v>
      </c>
      <c r="H1466" s="16" t="n">
        <v>0.190096378817208</v>
      </c>
      <c r="I1466" s="16" t="n">
        <v>0.241926682104208</v>
      </c>
      <c r="J1466" s="16"/>
      <c r="K1466" s="16" t="n">
        <v>0.202465272002259</v>
      </c>
      <c r="L1466" s="16" t="n">
        <v>0.265978401409532</v>
      </c>
      <c r="M1466" s="16" t="n">
        <v>0.151566870308867</v>
      </c>
      <c r="N1466" s="16" t="n">
        <v>0.268101193952685</v>
      </c>
    </row>
    <row r="1467">
      <c r="B1467" t="s">
        <v>385</v>
      </c>
      <c r="C1467" s="16" t="n">
        <v>0.201564480121028</v>
      </c>
      <c r="D1467" s="16" t="n">
        <v>0.216322186228664</v>
      </c>
      <c r="E1467" s="16" t="n">
        <v>0.187233468144059</v>
      </c>
      <c r="F1467" s="16"/>
      <c r="G1467" s="16" t="n">
        <v>0.257986318631423</v>
      </c>
      <c r="H1467" s="16" t="n">
        <v>0.144889314188347</v>
      </c>
      <c r="I1467" s="16" t="n">
        <v>0.230970017420875</v>
      </c>
      <c r="J1467" s="16"/>
      <c r="K1467" s="16" t="n">
        <v>0.204798410608364</v>
      </c>
      <c r="L1467" s="16" t="n">
        <v>0.227909490526949</v>
      </c>
      <c r="M1467" s="16" t="n">
        <v>0.208036288365146</v>
      </c>
      <c r="N1467" s="16" t="n">
        <v>0.122782983194247</v>
      </c>
    </row>
    <row r="1468">
      <c r="B1468" t="s">
        <v>74</v>
      </c>
      <c r="C1468" s="16" t="n">
        <v>0.145123495997999</v>
      </c>
      <c r="D1468" s="16" t="n">
        <v>0.154057878774605</v>
      </c>
      <c r="E1468" s="16" t="n">
        <v>0.136733061163289</v>
      </c>
      <c r="F1468" s="16"/>
      <c r="G1468" s="16" t="n">
        <v>0.101968015947165</v>
      </c>
      <c r="H1468" s="16" t="n">
        <v>0.182778045225817</v>
      </c>
      <c r="I1468" s="16" t="n">
        <v>0.128021416528507</v>
      </c>
      <c r="J1468" s="16"/>
      <c r="K1468" s="16" t="n">
        <v>0.144292146237119</v>
      </c>
      <c r="L1468" s="16" t="n">
        <v>0.0910316018383072</v>
      </c>
      <c r="M1468" s="16" t="n">
        <v>0.192676042320496</v>
      </c>
      <c r="N1468" s="16" t="n">
        <v>0.187782365055671</v>
      </c>
    </row>
    <row r="1469">
      <c r="C1469" s="16"/>
      <c r="D1469" s="16"/>
      <c r="E1469" s="16"/>
      <c r="F1469" s="16"/>
      <c r="G1469" s="16"/>
      <c r="H1469" s="16"/>
      <c r="I1469" s="16"/>
      <c r="J1469" s="16"/>
      <c r="K1469" s="16"/>
      <c r="L1469" s="16"/>
      <c r="M1469" s="16"/>
      <c r="N1469" s="16"/>
    </row>
    <row r="1470">
      <c r="B1470" s="7" t="s">
        <v>397</v>
      </c>
      <c r="C1470" s="16"/>
      <c r="D1470" s="16"/>
      <c r="E1470" s="16"/>
      <c r="F1470" s="16"/>
      <c r="G1470" s="16"/>
      <c r="H1470" s="16"/>
      <c r="I1470" s="16"/>
      <c r="J1470" s="16"/>
      <c r="K1470" s="16"/>
      <c r="L1470" s="16"/>
      <c r="M1470" s="16"/>
      <c r="N1470" s="16"/>
    </row>
    <row r="1471">
      <c r="B1471" s="26" t="s">
        <v>44</v>
      </c>
      <c r="C1471" s="16"/>
      <c r="D1471" s="16"/>
      <c r="E1471" s="16"/>
      <c r="F1471" s="16"/>
      <c r="G1471" s="16"/>
      <c r="H1471" s="16"/>
      <c r="I1471" s="16"/>
      <c r="J1471" s="16"/>
      <c r="K1471" s="16"/>
      <c r="L1471" s="16"/>
      <c r="M1471" s="16"/>
      <c r="N1471" s="16"/>
    </row>
    <row r="1472">
      <c r="B1472" t="s">
        <v>391</v>
      </c>
      <c r="C1472" s="16" t="n">
        <v>0.139594969910859</v>
      </c>
      <c r="D1472" s="16" t="n">
        <v>0.157253369291579</v>
      </c>
      <c r="E1472" s="16" t="n">
        <v>0.123282046655853</v>
      </c>
      <c r="F1472" s="16"/>
      <c r="G1472" s="16" t="n">
        <v>0.185234854592287</v>
      </c>
      <c r="H1472" s="16" t="n">
        <v>0.128705628821032</v>
      </c>
      <c r="I1472" s="16" t="n">
        <v>0.131699624091699</v>
      </c>
      <c r="J1472" s="16"/>
      <c r="K1472" s="16" t="n">
        <v>0.11871827395994</v>
      </c>
      <c r="L1472" s="16" t="n">
        <v>0.167201058106529</v>
      </c>
      <c r="M1472" s="16" t="n">
        <v>0.185415879540922</v>
      </c>
      <c r="N1472" s="16" t="n">
        <v>0.165565036669772</v>
      </c>
    </row>
    <row r="1473">
      <c r="B1473" t="s">
        <v>392</v>
      </c>
      <c r="C1473" s="16" t="n">
        <v>0.207572158842616</v>
      </c>
      <c r="D1473" s="16" t="n">
        <v>0.214149702813933</v>
      </c>
      <c r="E1473" s="16" t="n">
        <v>0.197626455487203</v>
      </c>
      <c r="F1473" s="16"/>
      <c r="G1473" s="16" t="n">
        <v>0.20826024227505</v>
      </c>
      <c r="H1473" s="16" t="n">
        <v>0.207737062702822</v>
      </c>
      <c r="I1473" s="16" t="n">
        <v>0.207146981041689</v>
      </c>
      <c r="J1473" s="16"/>
      <c r="K1473" s="16" t="n">
        <v>0.20644228818411</v>
      </c>
      <c r="L1473" s="16" t="n">
        <v>0.223342302341151</v>
      </c>
      <c r="M1473" s="16" t="n">
        <v>0.201605757476338</v>
      </c>
      <c r="N1473" s="16" t="n">
        <v>0.1993653552374</v>
      </c>
    </row>
    <row r="1474">
      <c r="B1474" t="s">
        <v>393</v>
      </c>
      <c r="C1474" s="16" t="n">
        <v>0.295530400586893</v>
      </c>
      <c r="D1474" s="16" t="n">
        <v>0.275067374751361</v>
      </c>
      <c r="E1474" s="16" t="n">
        <v>0.319771905887339</v>
      </c>
      <c r="F1474" s="16"/>
      <c r="G1474" s="16" t="n">
        <v>0.259717940849661</v>
      </c>
      <c r="H1474" s="16" t="n">
        <v>0.289266808834489</v>
      </c>
      <c r="I1474" s="16" t="n">
        <v>0.315501988586223</v>
      </c>
      <c r="J1474" s="16"/>
      <c r="K1474" s="16" t="n">
        <v>0.307932845174909</v>
      </c>
      <c r="L1474" s="16" t="n">
        <v>0.271381928785212</v>
      </c>
      <c r="M1474" s="16" t="n">
        <v>0.316719717795146</v>
      </c>
      <c r="N1474" s="16" t="n">
        <v>0.241724614170556</v>
      </c>
    </row>
    <row r="1475">
      <c r="B1475" t="s">
        <v>394</v>
      </c>
      <c r="C1475" s="16" t="n">
        <v>0.155785601100565</v>
      </c>
      <c r="D1475" s="16" t="n">
        <v>0.16188476061504</v>
      </c>
      <c r="E1475" s="16" t="n">
        <v>0.150836643582804</v>
      </c>
      <c r="F1475" s="16"/>
      <c r="G1475" s="16" t="n">
        <v>0.147849226922639</v>
      </c>
      <c r="H1475" s="16" t="n">
        <v>0.162014130135061</v>
      </c>
      <c r="I1475" s="16" t="n">
        <v>0.153125635182317</v>
      </c>
      <c r="J1475" s="16"/>
      <c r="K1475" s="16" t="n">
        <v>0.151065478597177</v>
      </c>
      <c r="L1475" s="16" t="n">
        <v>0.170572049858788</v>
      </c>
      <c r="M1475" s="16" t="n">
        <v>0.105493035416222</v>
      </c>
      <c r="N1475" s="16" t="n">
        <v>0.235570591734024</v>
      </c>
    </row>
    <row r="1476">
      <c r="B1476" t="s">
        <v>395</v>
      </c>
      <c r="C1476" s="16" t="n">
        <v>0.078270633301669</v>
      </c>
      <c r="D1476" s="16" t="n">
        <v>0.0828501686029401</v>
      </c>
      <c r="E1476" s="16" t="n">
        <v>0.072673976160893</v>
      </c>
      <c r="F1476" s="16"/>
      <c r="G1476" s="16" t="n">
        <v>0.0821933868206438</v>
      </c>
      <c r="H1476" s="16" t="n">
        <v>0.0751775486081597</v>
      </c>
      <c r="I1476" s="16" t="n">
        <v>0.0795988567046032</v>
      </c>
      <c r="J1476" s="16"/>
      <c r="K1476" s="16" t="n">
        <v>0.0838482522703778</v>
      </c>
      <c r="L1476" s="16" t="n">
        <v>0.061616101278211</v>
      </c>
      <c r="M1476" s="16" t="n">
        <v>0.084093818540571</v>
      </c>
      <c r="N1476" s="16" t="n">
        <v>0.0462625106414794</v>
      </c>
    </row>
    <row r="1477">
      <c r="B1477" t="s">
        <v>74</v>
      </c>
      <c r="C1477" s="16" t="n">
        <v>0.123246236257399</v>
      </c>
      <c r="D1477" s="16" t="n">
        <v>0.108794623925147</v>
      </c>
      <c r="E1477" s="16" t="n">
        <v>0.135808972225908</v>
      </c>
      <c r="F1477" s="16"/>
      <c r="G1477" s="16" t="n">
        <v>0.11674434853972</v>
      </c>
      <c r="H1477" s="16" t="n">
        <v>0.137098820898436</v>
      </c>
      <c r="I1477" s="16" t="n">
        <v>0.112926914393468</v>
      </c>
      <c r="J1477" s="16"/>
      <c r="K1477" s="16" t="n">
        <v>0.131992861813487</v>
      </c>
      <c r="L1477" s="16" t="n">
        <v>0.105886559630108</v>
      </c>
      <c r="M1477" s="16" t="n">
        <v>0.106671791230802</v>
      </c>
      <c r="N1477" s="16" t="n">
        <v>0.111511891546769</v>
      </c>
    </row>
    <row r="1478">
      <c r="C1478" s="16"/>
      <c r="D1478" s="16"/>
      <c r="E1478" s="16"/>
      <c r="F1478" s="16"/>
      <c r="G1478" s="16"/>
      <c r="H1478" s="16"/>
      <c r="I1478" s="16"/>
      <c r="J1478" s="16"/>
      <c r="K1478" s="16"/>
      <c r="L1478" s="16"/>
      <c r="M1478" s="16"/>
      <c r="N1478" s="16"/>
    </row>
    <row r="1479">
      <c r="B1479" s="7" t="s">
        <v>398</v>
      </c>
      <c r="C1479" s="16"/>
      <c r="D1479" s="16"/>
      <c r="E1479" s="16"/>
      <c r="F1479" s="16"/>
      <c r="G1479" s="16"/>
      <c r="H1479" s="16"/>
      <c r="I1479" s="16"/>
      <c r="J1479" s="16"/>
      <c r="K1479" s="16"/>
      <c r="L1479" s="16"/>
      <c r="M1479" s="16"/>
      <c r="N1479" s="16"/>
    </row>
    <row r="1480">
      <c r="B1480" s="26" t="s">
        <v>44</v>
      </c>
      <c r="C1480" s="16"/>
      <c r="D1480" s="16"/>
      <c r="E1480" s="16"/>
      <c r="F1480" s="16"/>
      <c r="G1480" s="16"/>
      <c r="H1480" s="16"/>
      <c r="I1480" s="16"/>
      <c r="J1480" s="16"/>
      <c r="K1480" s="16"/>
      <c r="L1480" s="16"/>
      <c r="M1480" s="16"/>
      <c r="N1480" s="16"/>
    </row>
    <row r="1481">
      <c r="B1481" t="s">
        <v>391</v>
      </c>
      <c r="C1481" s="16" t="n">
        <v>0.140728560027683</v>
      </c>
      <c r="D1481" s="16" t="n">
        <v>0.14621966949845</v>
      </c>
      <c r="E1481" s="16" t="n">
        <v>0.134468380603198</v>
      </c>
      <c r="F1481" s="16"/>
      <c r="G1481" s="16" t="n">
        <v>0.133667916891971</v>
      </c>
      <c r="H1481" s="16" t="n">
        <v>0.144571842535489</v>
      </c>
      <c r="I1481" s="16" t="n">
        <v>0.139941752708743</v>
      </c>
      <c r="J1481" s="16"/>
      <c r="K1481" s="16" t="n">
        <v>0.134363798202589</v>
      </c>
      <c r="L1481" s="16" t="n">
        <v>0.127780014663764</v>
      </c>
      <c r="M1481" s="16" t="n">
        <v>0.168569565536741</v>
      </c>
      <c r="N1481" s="16" t="n">
        <v>0.167489336005787</v>
      </c>
    </row>
    <row r="1482">
      <c r="B1482" t="s">
        <v>392</v>
      </c>
      <c r="C1482" s="16" t="n">
        <v>0.207987036959731</v>
      </c>
      <c r="D1482" s="16" t="n">
        <v>0.20986877347067</v>
      </c>
      <c r="E1482" s="16" t="n">
        <v>0.207649251681212</v>
      </c>
      <c r="F1482" s="16"/>
      <c r="G1482" s="16" t="n">
        <v>0.247164975737521</v>
      </c>
      <c r="H1482" s="16" t="n">
        <v>0.201930223235774</v>
      </c>
      <c r="I1482" s="16" t="n">
        <v>0.198148111059756</v>
      </c>
      <c r="J1482" s="16"/>
      <c r="K1482" s="16" t="n">
        <v>0.203361115834882</v>
      </c>
      <c r="L1482" s="16" t="n">
        <v>0.271769522461394</v>
      </c>
      <c r="M1482" s="16" t="n">
        <v>0.156220877263677</v>
      </c>
      <c r="N1482" s="16" t="n">
        <v>0.172722500927465</v>
      </c>
    </row>
    <row r="1483">
      <c r="B1483" t="s">
        <v>393</v>
      </c>
      <c r="C1483" s="16" t="n">
        <v>0.322834417791688</v>
      </c>
      <c r="D1483" s="16" t="n">
        <v>0.307523046469491</v>
      </c>
      <c r="E1483" s="16" t="n">
        <v>0.336563083188296</v>
      </c>
      <c r="F1483" s="16"/>
      <c r="G1483" s="16" t="n">
        <v>0.262165045946825</v>
      </c>
      <c r="H1483" s="16" t="n">
        <v>0.32887782080843</v>
      </c>
      <c r="I1483" s="16" t="n">
        <v>0.341174058222718</v>
      </c>
      <c r="J1483" s="16"/>
      <c r="K1483" s="16" t="n">
        <v>0.320311503185134</v>
      </c>
      <c r="L1483" s="16" t="n">
        <v>0.317529509597774</v>
      </c>
      <c r="M1483" s="16" t="n">
        <v>0.350228529999104</v>
      </c>
      <c r="N1483" s="16" t="n">
        <v>0.349073811311594</v>
      </c>
    </row>
    <row r="1484">
      <c r="B1484" t="s">
        <v>394</v>
      </c>
      <c r="C1484" s="16" t="n">
        <v>0.145381328479857</v>
      </c>
      <c r="D1484" s="16" t="n">
        <v>0.162946075164497</v>
      </c>
      <c r="E1484" s="16" t="n">
        <v>0.128083562917882</v>
      </c>
      <c r="F1484" s="16"/>
      <c r="G1484" s="16" t="n">
        <v>0.15898910410406</v>
      </c>
      <c r="H1484" s="16" t="n">
        <v>0.134781031893804</v>
      </c>
      <c r="I1484" s="16" t="n">
        <v>0.149868454332113</v>
      </c>
      <c r="J1484" s="16"/>
      <c r="K1484" s="16" t="n">
        <v>0.155436806352479</v>
      </c>
      <c r="L1484" s="16" t="n">
        <v>0.115025862403784</v>
      </c>
      <c r="M1484" s="16" t="n">
        <v>0.136463984580884</v>
      </c>
      <c r="N1484" s="16" t="n">
        <v>0.138091516547048</v>
      </c>
    </row>
    <row r="1485">
      <c r="B1485" t="s">
        <v>395</v>
      </c>
      <c r="C1485" s="16" t="n">
        <v>0.0606634317932889</v>
      </c>
      <c r="D1485" s="16" t="n">
        <v>0.0592047466935337</v>
      </c>
      <c r="E1485" s="16" t="n">
        <v>0.0627233809613813</v>
      </c>
      <c r="F1485" s="16"/>
      <c r="G1485" s="16" t="n">
        <v>0.0640425773102242</v>
      </c>
      <c r="H1485" s="16" t="n">
        <v>0.0530510967873531</v>
      </c>
      <c r="I1485" s="16" t="n">
        <v>0.0664106958248748</v>
      </c>
      <c r="J1485" s="16"/>
      <c r="K1485" s="16" t="n">
        <v>0.0603361468537402</v>
      </c>
      <c r="L1485" s="16" t="n">
        <v>0.0444504635263384</v>
      </c>
      <c r="M1485" s="16" t="n">
        <v>0.0800214301449624</v>
      </c>
      <c r="N1485" s="16" t="n">
        <v>0.0612831693908414</v>
      </c>
    </row>
    <row r="1486">
      <c r="B1486" t="s">
        <v>74</v>
      </c>
      <c r="C1486" s="16" t="n">
        <v>0.122405224947752</v>
      </c>
      <c r="D1486" s="16" t="n">
        <v>0.114237688703359</v>
      </c>
      <c r="E1486" s="16" t="n">
        <v>0.130512340648032</v>
      </c>
      <c r="F1486" s="16"/>
      <c r="G1486" s="16" t="n">
        <v>0.133970380009399</v>
      </c>
      <c r="H1486" s="16" t="n">
        <v>0.136787984739149</v>
      </c>
      <c r="I1486" s="16" t="n">
        <v>0.104456927851795</v>
      </c>
      <c r="J1486" s="16"/>
      <c r="K1486" s="16" t="n">
        <v>0.126190629571176</v>
      </c>
      <c r="L1486" s="16" t="n">
        <v>0.123444627346946</v>
      </c>
      <c r="M1486" s="16" t="n">
        <v>0.108495612474632</v>
      </c>
      <c r="N1486" s="16" t="n">
        <v>0.111339665817265</v>
      </c>
    </row>
    <row r="1487">
      <c r="C1487" s="16"/>
      <c r="D1487" s="16"/>
      <c r="E1487" s="16"/>
      <c r="F1487" s="16"/>
      <c r="G1487" s="16"/>
      <c r="H1487" s="16"/>
      <c r="I1487" s="16"/>
      <c r="J1487" s="16"/>
      <c r="K1487" s="16"/>
      <c r="L1487" s="16"/>
      <c r="M1487" s="16"/>
      <c r="N1487" s="16"/>
    </row>
    <row r="1488">
      <c r="B1488" s="7" t="s">
        <v>399</v>
      </c>
      <c r="C1488" s="16"/>
      <c r="D1488" s="16"/>
      <c r="E1488" s="16"/>
      <c r="F1488" s="16"/>
      <c r="G1488" s="16"/>
      <c r="H1488" s="16"/>
      <c r="I1488" s="16"/>
      <c r="J1488" s="16"/>
      <c r="K1488" s="16"/>
      <c r="L1488" s="16"/>
      <c r="M1488" s="16"/>
      <c r="N1488" s="16"/>
    </row>
    <row r="1489">
      <c r="B1489" s="26" t="s">
        <v>44</v>
      </c>
      <c r="C1489" s="16"/>
      <c r="D1489" s="16"/>
      <c r="E1489" s="16"/>
      <c r="F1489" s="16"/>
      <c r="G1489" s="16"/>
      <c r="H1489" s="16"/>
      <c r="I1489" s="16"/>
      <c r="J1489" s="16"/>
      <c r="K1489" s="16"/>
      <c r="L1489" s="16"/>
      <c r="M1489" s="16"/>
      <c r="N1489" s="16"/>
    </row>
    <row r="1490">
      <c r="B1490" t="s">
        <v>391</v>
      </c>
      <c r="C1490" s="16" t="n">
        <v>0.107632811514439</v>
      </c>
      <c r="D1490" s="16" t="n">
        <v>0.123242481964229</v>
      </c>
      <c r="E1490" s="16" t="n">
        <v>0.0934266501343137</v>
      </c>
      <c r="F1490" s="16"/>
      <c r="G1490" s="16" t="n">
        <v>0.117382696605298</v>
      </c>
      <c r="H1490" s="16" t="n">
        <v>0.106696471469787</v>
      </c>
      <c r="I1490" s="16" t="n">
        <v>0.104653098638225</v>
      </c>
      <c r="J1490" s="16"/>
      <c r="K1490" s="16" t="n">
        <v>0.0763775086802512</v>
      </c>
      <c r="L1490" s="16" t="n">
        <v>0.136873963213965</v>
      </c>
      <c r="M1490" s="16" t="n">
        <v>0.18004878752565</v>
      </c>
      <c r="N1490" s="16" t="n">
        <v>0.16797923214237</v>
      </c>
    </row>
    <row r="1491">
      <c r="B1491" t="s">
        <v>392</v>
      </c>
      <c r="C1491" s="16" t="n">
        <v>0.200394480771895</v>
      </c>
      <c r="D1491" s="16" t="n">
        <v>0.199237075461414</v>
      </c>
      <c r="E1491" s="16" t="n">
        <v>0.203898072185586</v>
      </c>
      <c r="F1491" s="16"/>
      <c r="G1491" s="16" t="n">
        <v>0.173659781889495</v>
      </c>
      <c r="H1491" s="16" t="n">
        <v>0.205512692165226</v>
      </c>
      <c r="I1491" s="16" t="n">
        <v>0.206192033293226</v>
      </c>
      <c r="J1491" s="16"/>
      <c r="K1491" s="16" t="n">
        <v>0.20242759216282</v>
      </c>
      <c r="L1491" s="16" t="n">
        <v>0.213797682442169</v>
      </c>
      <c r="M1491" s="16" t="n">
        <v>0.180393742667096</v>
      </c>
      <c r="N1491" s="16" t="n">
        <v>0.206711077977529</v>
      </c>
    </row>
    <row r="1492">
      <c r="B1492" t="s">
        <v>393</v>
      </c>
      <c r="C1492" s="16" t="n">
        <v>0.345846065843023</v>
      </c>
      <c r="D1492" s="16" t="n">
        <v>0.339696622935905</v>
      </c>
      <c r="E1492" s="16" t="n">
        <v>0.351985134106922</v>
      </c>
      <c r="F1492" s="16"/>
      <c r="G1492" s="16" t="n">
        <v>0.308181545432366</v>
      </c>
      <c r="H1492" s="16" t="n">
        <v>0.349943919483738</v>
      </c>
      <c r="I1492" s="16" t="n">
        <v>0.356909708153206</v>
      </c>
      <c r="J1492" s="16"/>
      <c r="K1492" s="16" t="n">
        <v>0.363339104264249</v>
      </c>
      <c r="L1492" s="16" t="n">
        <v>0.322474827391894</v>
      </c>
      <c r="M1492" s="16" t="n">
        <v>0.351634824404731</v>
      </c>
      <c r="N1492" s="16" t="n">
        <v>0.291071443440443</v>
      </c>
    </row>
    <row r="1493">
      <c r="B1493" t="s">
        <v>394</v>
      </c>
      <c r="C1493" s="16" t="n">
        <v>0.147550088920907</v>
      </c>
      <c r="D1493" s="16" t="n">
        <v>0.148020388743192</v>
      </c>
      <c r="E1493" s="16" t="n">
        <v>0.147065831074361</v>
      </c>
      <c r="F1493" s="16"/>
      <c r="G1493" s="16" t="n">
        <v>0.168049444249537</v>
      </c>
      <c r="H1493" s="16" t="n">
        <v>0.139781254115641</v>
      </c>
      <c r="I1493" s="16" t="n">
        <v>0.146681163797556</v>
      </c>
      <c r="J1493" s="16"/>
      <c r="K1493" s="16" t="n">
        <v>0.146283817390447</v>
      </c>
      <c r="L1493" s="16" t="n">
        <v>0.174917485707918</v>
      </c>
      <c r="M1493" s="16" t="n">
        <v>0.0861026796477005</v>
      </c>
      <c r="N1493" s="16" t="n">
        <v>0.159653114781568</v>
      </c>
    </row>
    <row r="1494">
      <c r="B1494" t="s">
        <v>395</v>
      </c>
      <c r="C1494" s="16" t="n">
        <v>0.0493180773838714</v>
      </c>
      <c r="D1494" s="16" t="n">
        <v>0.0496984760930566</v>
      </c>
      <c r="E1494" s="16" t="n">
        <v>0.0493327930286108</v>
      </c>
      <c r="F1494" s="16"/>
      <c r="G1494" s="16" t="n">
        <v>0.0586147287937679</v>
      </c>
      <c r="H1494" s="16" t="n">
        <v>0.0456883635197409</v>
      </c>
      <c r="I1494" s="16" t="n">
        <v>0.049023066109355</v>
      </c>
      <c r="J1494" s="16"/>
      <c r="K1494" s="16" t="n">
        <v>0.048445004131891</v>
      </c>
      <c r="L1494" s="16" t="n">
        <v>0.0535757601078423</v>
      </c>
      <c r="M1494" s="16" t="n">
        <v>0.0593195190888682</v>
      </c>
      <c r="N1494" s="16" t="n">
        <v>0.0338290964621029</v>
      </c>
    </row>
    <row r="1495">
      <c r="B1495" t="s">
        <v>74</v>
      </c>
      <c r="C1495" s="16" t="n">
        <v>0.149258475565864</v>
      </c>
      <c r="D1495" s="16" t="n">
        <v>0.140104954802203</v>
      </c>
      <c r="E1495" s="16" t="n">
        <v>0.154291519470207</v>
      </c>
      <c r="F1495" s="16"/>
      <c r="G1495" s="16" t="n">
        <v>0.174111803029536</v>
      </c>
      <c r="H1495" s="16" t="n">
        <v>0.152377299245867</v>
      </c>
      <c r="I1495" s="16" t="n">
        <v>0.136540930008431</v>
      </c>
      <c r="J1495" s="16"/>
      <c r="K1495" s="16" t="n">
        <v>0.163126973370341</v>
      </c>
      <c r="L1495" s="16" t="n">
        <v>0.0983602811362113</v>
      </c>
      <c r="M1495" s="16" t="n">
        <v>0.142500446665955</v>
      </c>
      <c r="N1495" s="16" t="n">
        <v>0.140756035195986</v>
      </c>
    </row>
    <row r="1496">
      <c r="C1496" s="16"/>
      <c r="D1496" s="16"/>
      <c r="E1496" s="16"/>
      <c r="F1496" s="16"/>
      <c r="G1496" s="16"/>
      <c r="H1496" s="16"/>
      <c r="I1496" s="16"/>
      <c r="J1496" s="16"/>
      <c r="K1496" s="16"/>
      <c r="L1496" s="16"/>
      <c r="M1496" s="16"/>
      <c r="N1496" s="16"/>
    </row>
    <row r="1497">
      <c r="B1497" s="7" t="s">
        <v>400</v>
      </c>
      <c r="C1497" s="16"/>
      <c r="D1497" s="16"/>
      <c r="E1497" s="16"/>
      <c r="F1497" s="16"/>
      <c r="G1497" s="16"/>
      <c r="H1497" s="16"/>
      <c r="I1497" s="16"/>
      <c r="J1497" s="16"/>
      <c r="K1497" s="16"/>
      <c r="L1497" s="16"/>
      <c r="M1497" s="16"/>
      <c r="N1497" s="16"/>
    </row>
    <row r="1498">
      <c r="B1498" s="26" t="s">
        <v>44</v>
      </c>
      <c r="C1498" s="16"/>
      <c r="D1498" s="16"/>
      <c r="E1498" s="16"/>
      <c r="F1498" s="16"/>
      <c r="G1498" s="16"/>
      <c r="H1498" s="16"/>
      <c r="I1498" s="16"/>
      <c r="J1498" s="16"/>
      <c r="K1498" s="16"/>
      <c r="L1498" s="16"/>
      <c r="M1498" s="16"/>
      <c r="N1498" s="16"/>
    </row>
    <row r="1499">
      <c r="B1499" t="s">
        <v>391</v>
      </c>
      <c r="C1499" s="16" t="n">
        <v>0.120294381837678</v>
      </c>
      <c r="D1499" s="16" t="n">
        <v>0.137506538677353</v>
      </c>
      <c r="E1499" s="16" t="n">
        <v>0.105350671360931</v>
      </c>
      <c r="F1499" s="16"/>
      <c r="G1499" s="16" t="n">
        <v>0.129104140422107</v>
      </c>
      <c r="H1499" s="16" t="n">
        <v>0.130936753489226</v>
      </c>
      <c r="I1499" s="16" t="n">
        <v>0.106914102372728</v>
      </c>
      <c r="J1499" s="16"/>
      <c r="K1499" s="16" t="n">
        <v>0.109386580552208</v>
      </c>
      <c r="L1499" s="16" t="n">
        <v>0.128776523498898</v>
      </c>
      <c r="M1499" s="16" t="n">
        <v>0.152934937169909</v>
      </c>
      <c r="N1499" s="16" t="n">
        <v>0.134952780570231</v>
      </c>
    </row>
    <row r="1500">
      <c r="B1500" t="s">
        <v>392</v>
      </c>
      <c r="C1500" s="16" t="n">
        <v>0.192793709690991</v>
      </c>
      <c r="D1500" s="16" t="n">
        <v>0.202189761873381</v>
      </c>
      <c r="E1500" s="16" t="n">
        <v>0.184518762280982</v>
      </c>
      <c r="F1500" s="16"/>
      <c r="G1500" s="16" t="n">
        <v>0.200473563786533</v>
      </c>
      <c r="H1500" s="16" t="n">
        <v>0.196083958849156</v>
      </c>
      <c r="I1500" s="16" t="n">
        <v>0.186699504597641</v>
      </c>
      <c r="J1500" s="16"/>
      <c r="K1500" s="16" t="n">
        <v>0.185907502097402</v>
      </c>
      <c r="L1500" s="16" t="n">
        <v>0.21703957607719</v>
      </c>
      <c r="M1500" s="16" t="n">
        <v>0.224006024108321</v>
      </c>
      <c r="N1500" s="16" t="n">
        <v>0.167621549724547</v>
      </c>
    </row>
    <row r="1501">
      <c r="B1501" t="s">
        <v>393</v>
      </c>
      <c r="C1501" s="16" t="n">
        <v>0.329198227029574</v>
      </c>
      <c r="D1501" s="16" t="n">
        <v>0.313413350250638</v>
      </c>
      <c r="E1501" s="16" t="n">
        <v>0.342311720188702</v>
      </c>
      <c r="F1501" s="16"/>
      <c r="G1501" s="16" t="n">
        <v>0.285789010393319</v>
      </c>
      <c r="H1501" s="16" t="n">
        <v>0.317642536468602</v>
      </c>
      <c r="I1501" s="16" t="n">
        <v>0.357093555893206</v>
      </c>
      <c r="J1501" s="16"/>
      <c r="K1501" s="16" t="n">
        <v>0.332492420096757</v>
      </c>
      <c r="L1501" s="16" t="n">
        <v>0.315215081748441</v>
      </c>
      <c r="M1501" s="16" t="n">
        <v>0.319555841143309</v>
      </c>
      <c r="N1501" s="16" t="n">
        <v>0.349009394235592</v>
      </c>
    </row>
    <row r="1502">
      <c r="B1502" t="s">
        <v>394</v>
      </c>
      <c r="C1502" s="16" t="n">
        <v>0.118145613614208</v>
      </c>
      <c r="D1502" s="16" t="n">
        <v>0.118893620870561</v>
      </c>
      <c r="E1502" s="16" t="n">
        <v>0.119580060869958</v>
      </c>
      <c r="F1502" s="16"/>
      <c r="G1502" s="16" t="n">
        <v>0.115684519097073</v>
      </c>
      <c r="H1502" s="16" t="n">
        <v>0.115046756107118</v>
      </c>
      <c r="I1502" s="16" t="n">
        <v>0.122000566813886</v>
      </c>
      <c r="J1502" s="16"/>
      <c r="K1502" s="16" t="n">
        <v>0.130766084171147</v>
      </c>
      <c r="L1502" s="16" t="n">
        <v>0.113262792767631</v>
      </c>
      <c r="M1502" s="16" t="n">
        <v>0.0813793256565184</v>
      </c>
      <c r="N1502" s="16" t="n">
        <v>0.091594590407718</v>
      </c>
    </row>
    <row r="1503">
      <c r="B1503" t="s">
        <v>395</v>
      </c>
      <c r="C1503" s="16" t="n">
        <v>0.0566710047574323</v>
      </c>
      <c r="D1503" s="16" t="n">
        <v>0.0465160497025163</v>
      </c>
      <c r="E1503" s="16" t="n">
        <v>0.0671997774682396</v>
      </c>
      <c r="F1503" s="16"/>
      <c r="G1503" s="16" t="n">
        <v>0.0438295383213449</v>
      </c>
      <c r="H1503" s="16" t="n">
        <v>0.0616770991525745</v>
      </c>
      <c r="I1503" s="16" t="n">
        <v>0.0570856022912245</v>
      </c>
      <c r="J1503" s="16"/>
      <c r="K1503" s="16" t="n">
        <v>0.0509340851386542</v>
      </c>
      <c r="L1503" s="16" t="n">
        <v>0.0483266253274291</v>
      </c>
      <c r="M1503" s="16" t="n">
        <v>0.0690283322863388</v>
      </c>
      <c r="N1503" s="16" t="n">
        <v>0.0952317541322021</v>
      </c>
    </row>
    <row r="1504">
      <c r="B1504" t="s">
        <v>74</v>
      </c>
      <c r="C1504" s="16" t="n">
        <v>0.182897063070117</v>
      </c>
      <c r="D1504" s="16" t="n">
        <v>0.181480678625551</v>
      </c>
      <c r="E1504" s="16" t="n">
        <v>0.181039007831188</v>
      </c>
      <c r="F1504" s="16"/>
      <c r="G1504" s="16" t="n">
        <v>0.225119227979624</v>
      </c>
      <c r="H1504" s="16" t="n">
        <v>0.178612895933323</v>
      </c>
      <c r="I1504" s="16" t="n">
        <v>0.170206668031315</v>
      </c>
      <c r="J1504" s="16"/>
      <c r="K1504" s="16" t="n">
        <v>0.190513327943832</v>
      </c>
      <c r="L1504" s="16" t="n">
        <v>0.177379400580411</v>
      </c>
      <c r="M1504" s="16" t="n">
        <v>0.153095539635604</v>
      </c>
      <c r="N1504" s="16" t="n">
        <v>0.16158993092971</v>
      </c>
    </row>
    <row r="1505">
      <c r="C1505" s="16"/>
      <c r="D1505" s="16"/>
      <c r="E1505" s="16"/>
      <c r="F1505" s="16"/>
      <c r="G1505" s="16"/>
      <c r="H1505" s="16"/>
      <c r="I1505" s="16"/>
      <c r="J1505" s="16"/>
      <c r="K1505" s="16"/>
      <c r="L1505" s="16"/>
      <c r="M1505" s="16"/>
      <c r="N1505" s="16"/>
    </row>
    <row r="1506">
      <c r="B1506" s="7" t="s">
        <v>401</v>
      </c>
      <c r="C1506" s="16"/>
      <c r="D1506" s="16"/>
      <c r="E1506" s="16"/>
      <c r="F1506" s="16"/>
      <c r="G1506" s="16"/>
      <c r="H1506" s="16"/>
      <c r="I1506" s="16"/>
      <c r="J1506" s="16"/>
      <c r="K1506" s="16"/>
      <c r="L1506" s="16"/>
      <c r="M1506" s="16"/>
      <c r="N1506" s="16"/>
    </row>
    <row r="1507">
      <c r="B1507" s="26" t="s">
        <v>44</v>
      </c>
      <c r="C1507" s="16"/>
      <c r="D1507" s="16"/>
      <c r="E1507" s="16"/>
      <c r="F1507" s="16"/>
      <c r="G1507" s="16"/>
      <c r="H1507" s="16"/>
      <c r="I1507" s="16"/>
      <c r="J1507" s="16"/>
      <c r="K1507" s="16"/>
      <c r="L1507" s="16"/>
      <c r="M1507" s="16"/>
      <c r="N1507" s="16"/>
    </row>
    <row r="1508">
      <c r="B1508" t="s">
        <v>391</v>
      </c>
      <c r="C1508" s="16" t="n">
        <v>0.0932076731445044</v>
      </c>
      <c r="D1508" s="16" t="n">
        <v>0.104922513797461</v>
      </c>
      <c r="E1508" s="16" t="n">
        <v>0.0828332842485471</v>
      </c>
      <c r="F1508" s="16"/>
      <c r="G1508" s="16" t="n">
        <v>0.112816157229088</v>
      </c>
      <c r="H1508" s="16" t="n">
        <v>0.0817498833649879</v>
      </c>
      <c r="I1508" s="16" t="n">
        <v>0.0961225051611568</v>
      </c>
      <c r="J1508" s="16"/>
      <c r="K1508" s="16" t="n">
        <v>0.0747332373325261</v>
      </c>
      <c r="L1508" s="16" t="n">
        <v>0.101158105564403</v>
      </c>
      <c r="M1508" s="16" t="n">
        <v>0.170467291787375</v>
      </c>
      <c r="N1508" s="16" t="n">
        <v>0.125446334152656</v>
      </c>
    </row>
    <row r="1509">
      <c r="B1509" t="s">
        <v>392</v>
      </c>
      <c r="C1509" s="16" t="n">
        <v>0.123571547586111</v>
      </c>
      <c r="D1509" s="16" t="n">
        <v>0.118767433715459</v>
      </c>
      <c r="E1509" s="16" t="n">
        <v>0.128871560624856</v>
      </c>
      <c r="F1509" s="16"/>
      <c r="G1509" s="16" t="n">
        <v>0.0901051014488029</v>
      </c>
      <c r="H1509" s="16" t="n">
        <v>0.129474820443386</v>
      </c>
      <c r="I1509" s="16" t="n">
        <v>0.131297508915837</v>
      </c>
      <c r="J1509" s="16"/>
      <c r="K1509" s="16" t="n">
        <v>0.117767542176947</v>
      </c>
      <c r="L1509" s="16" t="n">
        <v>0.140654130821082</v>
      </c>
      <c r="M1509" s="16" t="n">
        <v>0.152570305522341</v>
      </c>
      <c r="N1509" s="16" t="n">
        <v>0.111591629669406</v>
      </c>
    </row>
    <row r="1510">
      <c r="B1510" t="s">
        <v>393</v>
      </c>
      <c r="C1510" s="16" t="n">
        <v>0.210906688018729</v>
      </c>
      <c r="D1510" s="16" t="n">
        <v>0.220097897559736</v>
      </c>
      <c r="E1510" s="16" t="n">
        <v>0.206183067280415</v>
      </c>
      <c r="F1510" s="16"/>
      <c r="G1510" s="16" t="n">
        <v>0.196372455341813</v>
      </c>
      <c r="H1510" s="16" t="n">
        <v>0.224086842030302</v>
      </c>
      <c r="I1510" s="16" t="n">
        <v>0.204385388343968</v>
      </c>
      <c r="J1510" s="16"/>
      <c r="K1510" s="16" t="n">
        <v>0.187598611038078</v>
      </c>
      <c r="L1510" s="16" t="n">
        <v>0.275724549875478</v>
      </c>
      <c r="M1510" s="16" t="n">
        <v>0.239091876130518</v>
      </c>
      <c r="N1510" s="16" t="n">
        <v>0.216703389099134</v>
      </c>
    </row>
    <row r="1511">
      <c r="B1511" t="s">
        <v>394</v>
      </c>
      <c r="C1511" s="16" t="n">
        <v>0.240566301263642</v>
      </c>
      <c r="D1511" s="16" t="n">
        <v>0.2292428294491</v>
      </c>
      <c r="E1511" s="16" t="n">
        <v>0.252561967219038</v>
      </c>
      <c r="F1511" s="16"/>
      <c r="G1511" s="16" t="n">
        <v>0.248056364999625</v>
      </c>
      <c r="H1511" s="16" t="n">
        <v>0.224872097744789</v>
      </c>
      <c r="I1511" s="16" t="n">
        <v>0.252208624236468</v>
      </c>
      <c r="J1511" s="16"/>
      <c r="K1511" s="16" t="n">
        <v>0.261351984055778</v>
      </c>
      <c r="L1511" s="16" t="n">
        <v>0.225494754541657</v>
      </c>
      <c r="M1511" s="16" t="n">
        <v>0.188724854991659</v>
      </c>
      <c r="N1511" s="16" t="n">
        <v>0.181297993527675</v>
      </c>
    </row>
    <row r="1512">
      <c r="B1512" t="s">
        <v>395</v>
      </c>
      <c r="C1512" s="16" t="n">
        <v>0.213870872687152</v>
      </c>
      <c r="D1512" s="16" t="n">
        <v>0.20920192444921</v>
      </c>
      <c r="E1512" s="16" t="n">
        <v>0.212763564293513</v>
      </c>
      <c r="F1512" s="16"/>
      <c r="G1512" s="16" t="n">
        <v>0.24481633458287</v>
      </c>
      <c r="H1512" s="16" t="n">
        <v>0.211300588327727</v>
      </c>
      <c r="I1512" s="16" t="n">
        <v>0.204039859632122</v>
      </c>
      <c r="J1512" s="16"/>
      <c r="K1512" s="16" t="n">
        <v>0.237030102576562</v>
      </c>
      <c r="L1512" s="16" t="n">
        <v>0.160266428453347</v>
      </c>
      <c r="M1512" s="16" t="n">
        <v>0.161135526514107</v>
      </c>
      <c r="N1512" s="16" t="n">
        <v>0.211277761889652</v>
      </c>
    </row>
    <row r="1513">
      <c r="B1513" t="s">
        <v>74</v>
      </c>
      <c r="C1513" s="16" t="n">
        <v>0.117876917299861</v>
      </c>
      <c r="D1513" s="16" t="n">
        <v>0.117767401029032</v>
      </c>
      <c r="E1513" s="16" t="n">
        <v>0.11678655633363</v>
      </c>
      <c r="F1513" s="16"/>
      <c r="G1513" s="16" t="n">
        <v>0.107833586397802</v>
      </c>
      <c r="H1513" s="16" t="n">
        <v>0.128515768088808</v>
      </c>
      <c r="I1513" s="16" t="n">
        <v>0.111946113710449</v>
      </c>
      <c r="J1513" s="16"/>
      <c r="K1513" s="16" t="n">
        <v>0.121518522820108</v>
      </c>
      <c r="L1513" s="16" t="n">
        <v>0.096702030744032</v>
      </c>
      <c r="M1513" s="16" t="n">
        <v>0.0880101450540005</v>
      </c>
      <c r="N1513" s="16" t="n">
        <v>0.153682891661477</v>
      </c>
    </row>
    <row r="1514">
      <c r="C1514" s="16"/>
      <c r="D1514" s="16"/>
      <c r="E1514" s="16"/>
      <c r="F1514" s="16"/>
      <c r="G1514" s="16"/>
      <c r="H1514" s="16"/>
      <c r="I1514" s="16"/>
      <c r="J1514" s="16"/>
      <c r="K1514" s="16"/>
      <c r="L1514" s="16"/>
      <c r="M1514" s="16"/>
      <c r="N1514" s="16"/>
    </row>
    <row r="1515">
      <c r="B1515" s="7" t="s">
        <v>402</v>
      </c>
      <c r="C1515" s="16"/>
      <c r="D1515" s="16"/>
      <c r="E1515" s="16"/>
      <c r="F1515" s="16"/>
      <c r="G1515" s="16"/>
      <c r="H1515" s="16"/>
      <c r="I1515" s="16"/>
      <c r="J1515" s="16"/>
      <c r="K1515" s="16"/>
      <c r="L1515" s="16"/>
      <c r="M1515" s="16"/>
      <c r="N1515" s="16"/>
    </row>
    <row r="1516">
      <c r="B1516" s="26" t="s">
        <v>44</v>
      </c>
      <c r="C1516" s="16"/>
      <c r="D1516" s="16"/>
      <c r="E1516" s="16"/>
      <c r="F1516" s="16"/>
      <c r="G1516" s="16"/>
      <c r="H1516" s="16"/>
      <c r="I1516" s="16"/>
      <c r="J1516" s="16"/>
      <c r="K1516" s="16"/>
      <c r="L1516" s="16"/>
      <c r="M1516" s="16"/>
      <c r="N1516" s="16"/>
    </row>
    <row r="1517">
      <c r="B1517" t="s">
        <v>391</v>
      </c>
      <c r="C1517" s="16" t="n">
        <v>0.100412117982884</v>
      </c>
      <c r="D1517" s="16" t="n">
        <v>0.11185753260125</v>
      </c>
      <c r="E1517" s="16" t="n">
        <v>0.0901793422823865</v>
      </c>
      <c r="F1517" s="16"/>
      <c r="G1517" s="16" t="n">
        <v>0.109269662434649</v>
      </c>
      <c r="H1517" s="16" t="n">
        <v>0.0954330210212544</v>
      </c>
      <c r="I1517" s="16" t="n">
        <v>0.101545890737902</v>
      </c>
      <c r="J1517" s="16"/>
      <c r="K1517" s="16" t="n">
        <v>0.0742419916841437</v>
      </c>
      <c r="L1517" s="16" t="n">
        <v>0.136483438911531</v>
      </c>
      <c r="M1517" s="16" t="n">
        <v>0.139886840911725</v>
      </c>
      <c r="N1517" s="16" t="n">
        <v>0.167679470067081</v>
      </c>
    </row>
    <row r="1518">
      <c r="B1518" t="s">
        <v>392</v>
      </c>
      <c r="C1518" s="16" t="n">
        <v>0.180109974468249</v>
      </c>
      <c r="D1518" s="16" t="n">
        <v>0.17345040837203</v>
      </c>
      <c r="E1518" s="16" t="n">
        <v>0.187853692389552</v>
      </c>
      <c r="F1518" s="16"/>
      <c r="G1518" s="16" t="n">
        <v>0.174064486384391</v>
      </c>
      <c r="H1518" s="16" t="n">
        <v>0.193969059320852</v>
      </c>
      <c r="I1518" s="16" t="n">
        <v>0.169604346128486</v>
      </c>
      <c r="J1518" s="16"/>
      <c r="K1518" s="16" t="n">
        <v>0.185897984168679</v>
      </c>
      <c r="L1518" s="16" t="n">
        <v>0.185701947787484</v>
      </c>
      <c r="M1518" s="16" t="n">
        <v>0.187216979083457</v>
      </c>
      <c r="N1518" s="16" t="n">
        <v>0.117055325929491</v>
      </c>
    </row>
    <row r="1519">
      <c r="B1519" t="s">
        <v>393</v>
      </c>
      <c r="C1519" s="16" t="n">
        <v>0.301806197890748</v>
      </c>
      <c r="D1519" s="16" t="n">
        <v>0.3019315987817</v>
      </c>
      <c r="E1519" s="16" t="n">
        <v>0.303688462311979</v>
      </c>
      <c r="F1519" s="16"/>
      <c r="G1519" s="16" t="n">
        <v>0.262022380073908</v>
      </c>
      <c r="H1519" s="16" t="n">
        <v>0.308377247309187</v>
      </c>
      <c r="I1519" s="16" t="n">
        <v>0.311406018798378</v>
      </c>
      <c r="J1519" s="16"/>
      <c r="K1519" s="16" t="n">
        <v>0.314878105441575</v>
      </c>
      <c r="L1519" s="16" t="n">
        <v>0.300135947558019</v>
      </c>
      <c r="M1519" s="16" t="n">
        <v>0.269129944185353</v>
      </c>
      <c r="N1519" s="16" t="n">
        <v>0.229758448517519</v>
      </c>
    </row>
    <row r="1520">
      <c r="B1520" t="s">
        <v>394</v>
      </c>
      <c r="C1520" s="16" t="n">
        <v>0.174284946433602</v>
      </c>
      <c r="D1520" s="16" t="n">
        <v>0.169786227342629</v>
      </c>
      <c r="E1520" s="16" t="n">
        <v>0.175285669239485</v>
      </c>
      <c r="F1520" s="16"/>
      <c r="G1520" s="16" t="n">
        <v>0.177836498306729</v>
      </c>
      <c r="H1520" s="16" t="n">
        <v>0.170013621835568</v>
      </c>
      <c r="I1520" s="16" t="n">
        <v>0.176855916533005</v>
      </c>
      <c r="J1520" s="16"/>
      <c r="K1520" s="16" t="n">
        <v>0.17278778870112</v>
      </c>
      <c r="L1520" s="16" t="n">
        <v>0.162474037044314</v>
      </c>
      <c r="M1520" s="16" t="n">
        <v>0.181177771920858</v>
      </c>
      <c r="N1520" s="16" t="n">
        <v>0.221332850390146</v>
      </c>
    </row>
    <row r="1521">
      <c r="B1521" t="s">
        <v>395</v>
      </c>
      <c r="C1521" s="16" t="n">
        <v>0.10363813038866</v>
      </c>
      <c r="D1521" s="16" t="n">
        <v>0.112529481320164</v>
      </c>
      <c r="E1521" s="16" t="n">
        <v>0.0953150718354636</v>
      </c>
      <c r="F1521" s="16"/>
      <c r="G1521" s="16" t="n">
        <v>0.136495732089701</v>
      </c>
      <c r="H1521" s="16" t="n">
        <v>0.0872897657048258</v>
      </c>
      <c r="I1521" s="16" t="n">
        <v>0.105869889500086</v>
      </c>
      <c r="J1521" s="16"/>
      <c r="K1521" s="16" t="n">
        <v>0.10026404209196</v>
      </c>
      <c r="L1521" s="16" t="n">
        <v>0.0978866010867926</v>
      </c>
      <c r="M1521" s="16" t="n">
        <v>0.107735014194585</v>
      </c>
      <c r="N1521" s="16" t="n">
        <v>0.138444732784295</v>
      </c>
    </row>
    <row r="1522">
      <c r="B1522" t="s">
        <v>74</v>
      </c>
      <c r="C1522" s="16" t="n">
        <v>0.139748632835857</v>
      </c>
      <c r="D1522" s="16" t="n">
        <v>0.130444751582227</v>
      </c>
      <c r="E1522" s="16" t="n">
        <v>0.147677761941135</v>
      </c>
      <c r="F1522" s="16"/>
      <c r="G1522" s="16" t="n">
        <v>0.140311240710623</v>
      </c>
      <c r="H1522" s="16" t="n">
        <v>0.144917284808313</v>
      </c>
      <c r="I1522" s="16" t="n">
        <v>0.134717938302143</v>
      </c>
      <c r="J1522" s="16"/>
      <c r="K1522" s="16" t="n">
        <v>0.151930087912522</v>
      </c>
      <c r="L1522" s="16" t="n">
        <v>0.117318027611859</v>
      </c>
      <c r="M1522" s="16" t="n">
        <v>0.114853449704021</v>
      </c>
      <c r="N1522" s="16" t="n">
        <v>0.125729172311469</v>
      </c>
    </row>
    <row r="1523">
      <c r="C1523" s="16"/>
      <c r="D1523" s="16"/>
      <c r="E1523" s="16"/>
      <c r="F1523" s="16"/>
      <c r="G1523" s="16"/>
      <c r="H1523" s="16"/>
      <c r="I1523" s="16"/>
      <c r="J1523" s="16"/>
      <c r="K1523" s="16"/>
      <c r="L1523" s="16"/>
      <c r="M1523" s="16"/>
      <c r="N1523" s="16"/>
    </row>
    <row r="1524">
      <c r="B1524" s="7" t="s">
        <v>403</v>
      </c>
      <c r="C1524" s="16"/>
      <c r="D1524" s="16"/>
      <c r="E1524" s="16"/>
      <c r="F1524" s="16"/>
      <c r="G1524" s="16"/>
      <c r="H1524" s="16"/>
      <c r="I1524" s="16"/>
      <c r="J1524" s="16"/>
      <c r="K1524" s="16"/>
      <c r="L1524" s="16"/>
      <c r="M1524" s="16"/>
      <c r="N1524" s="16"/>
    </row>
    <row r="1525">
      <c r="B1525" s="26" t="s">
        <v>44</v>
      </c>
      <c r="C1525" s="16"/>
      <c r="D1525" s="16"/>
      <c r="E1525" s="16"/>
      <c r="F1525" s="16"/>
      <c r="G1525" s="16"/>
      <c r="H1525" s="16"/>
      <c r="I1525" s="16"/>
      <c r="J1525" s="16"/>
      <c r="K1525" s="16"/>
      <c r="L1525" s="16"/>
      <c r="M1525" s="16"/>
      <c r="N1525" s="16"/>
    </row>
    <row r="1526">
      <c r="B1526" t="s">
        <v>391</v>
      </c>
      <c r="C1526" s="16" t="n">
        <v>0.125586283490459</v>
      </c>
      <c r="D1526" s="16" t="n">
        <v>0.137335639308729</v>
      </c>
      <c r="E1526" s="16" t="n">
        <v>0.113943999825261</v>
      </c>
      <c r="F1526" s="16"/>
      <c r="G1526" s="16" t="n">
        <v>0.135615729755992</v>
      </c>
      <c r="H1526" s="16" t="n">
        <v>0.126322745607763</v>
      </c>
      <c r="I1526" s="16" t="n">
        <v>0.120939918236333</v>
      </c>
      <c r="J1526" s="16"/>
      <c r="K1526" s="16" t="n">
        <v>0.111161492359375</v>
      </c>
      <c r="L1526" s="16" t="n">
        <v>0.137656539040812</v>
      </c>
      <c r="M1526" s="16" t="n">
        <v>0.183009699351663</v>
      </c>
      <c r="N1526" s="16" t="n">
        <v>0.138528777668484</v>
      </c>
    </row>
    <row r="1527">
      <c r="B1527" t="s">
        <v>392</v>
      </c>
      <c r="C1527" s="16" t="n">
        <v>0.184113991138306</v>
      </c>
      <c r="D1527" s="16" t="n">
        <v>0.176577997520651</v>
      </c>
      <c r="E1527" s="16" t="n">
        <v>0.190337740462553</v>
      </c>
      <c r="F1527" s="16"/>
      <c r="G1527" s="16" t="n">
        <v>0.184233157690812</v>
      </c>
      <c r="H1527" s="16" t="n">
        <v>0.187229864375125</v>
      </c>
      <c r="I1527" s="16" t="n">
        <v>0.18116817380519</v>
      </c>
      <c r="J1527" s="16"/>
      <c r="K1527" s="16" t="n">
        <v>0.178259095463468</v>
      </c>
      <c r="L1527" s="16" t="n">
        <v>0.193110051189752</v>
      </c>
      <c r="M1527" s="16" t="n">
        <v>0.208519375193535</v>
      </c>
      <c r="N1527" s="16" t="n">
        <v>0.184485071969255</v>
      </c>
    </row>
    <row r="1528">
      <c r="B1528" t="s">
        <v>393</v>
      </c>
      <c r="C1528" s="16" t="n">
        <v>0.332893771568809</v>
      </c>
      <c r="D1528" s="16" t="n">
        <v>0.336236785914929</v>
      </c>
      <c r="E1528" s="16" t="n">
        <v>0.329623509782349</v>
      </c>
      <c r="F1528" s="16"/>
      <c r="G1528" s="16" t="n">
        <v>0.307791019048779</v>
      </c>
      <c r="H1528" s="16" t="n">
        <v>0.32312048471394</v>
      </c>
      <c r="I1528" s="16" t="n">
        <v>0.351900593406541</v>
      </c>
      <c r="J1528" s="16"/>
      <c r="K1528" s="16" t="n">
        <v>0.344334432204639</v>
      </c>
      <c r="L1528" s="16" t="n">
        <v>0.367370304073014</v>
      </c>
      <c r="M1528" s="16" t="n">
        <v>0.25344532522248</v>
      </c>
      <c r="N1528" s="16" t="n">
        <v>0.275273350930381</v>
      </c>
    </row>
    <row r="1529">
      <c r="B1529" t="s">
        <v>394</v>
      </c>
      <c r="C1529" s="16" t="n">
        <v>0.149124696553766</v>
      </c>
      <c r="D1529" s="16" t="n">
        <v>0.145185526724529</v>
      </c>
      <c r="E1529" s="16" t="n">
        <v>0.154868177713556</v>
      </c>
      <c r="F1529" s="16"/>
      <c r="G1529" s="16" t="n">
        <v>0.148364961483273</v>
      </c>
      <c r="H1529" s="16" t="n">
        <v>0.153568932335869</v>
      </c>
      <c r="I1529" s="16" t="n">
        <v>0.14529021053865</v>
      </c>
      <c r="J1529" s="16"/>
      <c r="K1529" s="16" t="n">
        <v>0.150965930144989</v>
      </c>
      <c r="L1529" s="16" t="n">
        <v>0.127897774758059</v>
      </c>
      <c r="M1529" s="16" t="n">
        <v>0.155441519960015</v>
      </c>
      <c r="N1529" s="16" t="n">
        <v>0.161487326675292</v>
      </c>
    </row>
    <row r="1530">
      <c r="B1530" t="s">
        <v>395</v>
      </c>
      <c r="C1530" s="16" t="n">
        <v>0.070296206114052</v>
      </c>
      <c r="D1530" s="16" t="n">
        <v>0.0746581881946928</v>
      </c>
      <c r="E1530" s="16" t="n">
        <v>0.0656364800312051</v>
      </c>
      <c r="F1530" s="16"/>
      <c r="G1530" s="16" t="n">
        <v>0.0622553929633812</v>
      </c>
      <c r="H1530" s="16" t="n">
        <v>0.0673041030585722</v>
      </c>
      <c r="I1530" s="16" t="n">
        <v>0.0762556047539874</v>
      </c>
      <c r="J1530" s="16"/>
      <c r="K1530" s="16" t="n">
        <v>0.0636607817587482</v>
      </c>
      <c r="L1530" s="16" t="n">
        <v>0.056096935491967</v>
      </c>
      <c r="M1530" s="16" t="n">
        <v>0.100272614645744</v>
      </c>
      <c r="N1530" s="16" t="n">
        <v>0.11694423662822</v>
      </c>
    </row>
    <row r="1531">
      <c r="B1531" t="s">
        <v>74</v>
      </c>
      <c r="C1531" s="16" t="n">
        <v>0.137985051134608</v>
      </c>
      <c r="D1531" s="16" t="n">
        <v>0.130005862336469</v>
      </c>
      <c r="E1531" s="16" t="n">
        <v>0.145590092185076</v>
      </c>
      <c r="F1531" s="16"/>
      <c r="G1531" s="16" t="n">
        <v>0.161739739057763</v>
      </c>
      <c r="H1531" s="16" t="n">
        <v>0.14245386990873</v>
      </c>
      <c r="I1531" s="16" t="n">
        <v>0.124445499259299</v>
      </c>
      <c r="J1531" s="16"/>
      <c r="K1531" s="16" t="n">
        <v>0.151618268068781</v>
      </c>
      <c r="L1531" s="16" t="n">
        <v>0.117868395446397</v>
      </c>
      <c r="M1531" s="16" t="n">
        <v>0.0993114656265627</v>
      </c>
      <c r="N1531" s="16" t="n">
        <v>0.123281236128369</v>
      </c>
    </row>
    <row r="1532">
      <c r="C1532" s="16"/>
      <c r="D1532" s="16"/>
      <c r="E1532" s="16"/>
      <c r="F1532" s="16"/>
      <c r="G1532" s="16"/>
      <c r="H1532" s="16"/>
      <c r="I1532" s="16"/>
      <c r="J1532" s="16"/>
      <c r="K1532" s="16"/>
      <c r="L1532" s="16"/>
      <c r="M1532" s="16"/>
      <c r="N1532" s="16"/>
    </row>
    <row r="1533">
      <c r="B1533" s="7" t="s">
        <v>404</v>
      </c>
      <c r="C1533" s="16"/>
      <c r="D1533" s="16"/>
      <c r="E1533" s="16"/>
      <c r="F1533" s="16"/>
      <c r="G1533" s="16"/>
      <c r="H1533" s="16"/>
      <c r="I1533" s="16"/>
      <c r="J1533" s="16"/>
      <c r="K1533" s="16"/>
      <c r="L1533" s="16"/>
      <c r="M1533" s="16"/>
      <c r="N1533" s="16"/>
    </row>
    <row r="1534">
      <c r="B1534" s="26" t="s">
        <v>44</v>
      </c>
      <c r="C1534" s="16"/>
      <c r="D1534" s="16"/>
      <c r="E1534" s="16"/>
      <c r="F1534" s="16"/>
      <c r="G1534" s="16"/>
      <c r="H1534" s="16"/>
      <c r="I1534" s="16"/>
      <c r="J1534" s="16"/>
      <c r="K1534" s="16"/>
      <c r="L1534" s="16"/>
      <c r="M1534" s="16"/>
      <c r="N1534" s="16"/>
    </row>
    <row r="1535">
      <c r="B1535" t="s">
        <v>391</v>
      </c>
      <c r="C1535" s="16" t="n">
        <v>0.113728584000598</v>
      </c>
      <c r="D1535" s="16" t="n">
        <v>0.117316074283932</v>
      </c>
      <c r="E1535" s="16" t="n">
        <v>0.109724131269697</v>
      </c>
      <c r="F1535" s="16"/>
      <c r="G1535" s="16" t="n">
        <v>0.11964910177839</v>
      </c>
      <c r="H1535" s="16" t="n">
        <v>0.117296816124021</v>
      </c>
      <c r="I1535" s="16" t="n">
        <v>0.108070632480183</v>
      </c>
      <c r="J1535" s="16"/>
      <c r="K1535" s="16" t="n">
        <v>0.0994379476391701</v>
      </c>
      <c r="L1535" s="16" t="n">
        <v>0.117892720180702</v>
      </c>
      <c r="M1535" s="16" t="n">
        <v>0.137146684884444</v>
      </c>
      <c r="N1535" s="16" t="n">
        <v>0.169256586042741</v>
      </c>
    </row>
    <row r="1536">
      <c r="B1536" t="s">
        <v>392</v>
      </c>
      <c r="C1536" s="16" t="n">
        <v>0.173281170678474</v>
      </c>
      <c r="D1536" s="16" t="n">
        <v>0.16995002602768</v>
      </c>
      <c r="E1536" s="16" t="n">
        <v>0.178966509566826</v>
      </c>
      <c r="F1536" s="16"/>
      <c r="G1536" s="16" t="n">
        <v>0.152236738144204</v>
      </c>
      <c r="H1536" s="16" t="n">
        <v>0.154185175002555</v>
      </c>
      <c r="I1536" s="16" t="n">
        <v>0.19935820106947</v>
      </c>
      <c r="J1536" s="16"/>
      <c r="K1536" s="16" t="n">
        <v>0.166780174701578</v>
      </c>
      <c r="L1536" s="16" t="n">
        <v>0.179561213600048</v>
      </c>
      <c r="M1536" s="16" t="n">
        <v>0.212652035514758</v>
      </c>
      <c r="N1536" s="16" t="n">
        <v>0.177529296860729</v>
      </c>
    </row>
    <row r="1537">
      <c r="B1537" t="s">
        <v>393</v>
      </c>
      <c r="C1537" s="16" t="n">
        <v>0.309607364465407</v>
      </c>
      <c r="D1537" s="16" t="n">
        <v>0.306365417484989</v>
      </c>
      <c r="E1537" s="16" t="n">
        <v>0.314208106976848</v>
      </c>
      <c r="F1537" s="16"/>
      <c r="G1537" s="16" t="n">
        <v>0.296126569839141</v>
      </c>
      <c r="H1537" s="16" t="n">
        <v>0.318618200731766</v>
      </c>
      <c r="I1537" s="16" t="n">
        <v>0.30654878906209</v>
      </c>
      <c r="J1537" s="16"/>
      <c r="K1537" s="16" t="n">
        <v>0.320464035412561</v>
      </c>
      <c r="L1537" s="16" t="n">
        <v>0.320561210052648</v>
      </c>
      <c r="M1537" s="16" t="n">
        <v>0.29058658873792</v>
      </c>
      <c r="N1537" s="16" t="n">
        <v>0.253577076251157</v>
      </c>
    </row>
    <row r="1538">
      <c r="B1538" t="s">
        <v>394</v>
      </c>
      <c r="C1538" s="16" t="n">
        <v>0.185402977548007</v>
      </c>
      <c r="D1538" s="16" t="n">
        <v>0.181302579014291</v>
      </c>
      <c r="E1538" s="16" t="n">
        <v>0.185472575066318</v>
      </c>
      <c r="F1538" s="16"/>
      <c r="G1538" s="16" t="n">
        <v>0.206080154744313</v>
      </c>
      <c r="H1538" s="16" t="n">
        <v>0.180740276332862</v>
      </c>
      <c r="I1538" s="16" t="n">
        <v>0.181574129601434</v>
      </c>
      <c r="J1538" s="16"/>
      <c r="K1538" s="16" t="n">
        <v>0.195043634748724</v>
      </c>
      <c r="L1538" s="16" t="n">
        <v>0.189031062895044</v>
      </c>
      <c r="M1538" s="16" t="n">
        <v>0.149328481652672</v>
      </c>
      <c r="N1538" s="16" t="n">
        <v>0.147005888512</v>
      </c>
    </row>
    <row r="1539">
      <c r="B1539" t="s">
        <v>395</v>
      </c>
      <c r="C1539" s="16" t="n">
        <v>0.105783515772096</v>
      </c>
      <c r="D1539" s="16" t="n">
        <v>0.123467846031212</v>
      </c>
      <c r="E1539" s="16" t="n">
        <v>0.0898859765032611</v>
      </c>
      <c r="F1539" s="16"/>
      <c r="G1539" s="16" t="n">
        <v>0.130533173555063</v>
      </c>
      <c r="H1539" s="16" t="n">
        <v>0.108050094522343</v>
      </c>
      <c r="I1539" s="16" t="n">
        <v>0.0938997738801764</v>
      </c>
      <c r="J1539" s="16"/>
      <c r="K1539" s="16" t="n">
        <v>0.102285613368949</v>
      </c>
      <c r="L1539" s="16" t="n">
        <v>0.0940140821175306</v>
      </c>
      <c r="M1539" s="16" t="n">
        <v>0.113614012272507</v>
      </c>
      <c r="N1539" s="16" t="n">
        <v>0.134986577509805</v>
      </c>
    </row>
    <row r="1540">
      <c r="B1540" t="s">
        <v>74</v>
      </c>
      <c r="C1540" s="16" t="n">
        <v>0.112196387535418</v>
      </c>
      <c r="D1540" s="16" t="n">
        <v>0.101598057157895</v>
      </c>
      <c r="E1540" s="16" t="n">
        <v>0.12174270061705</v>
      </c>
      <c r="F1540" s="16"/>
      <c r="G1540" s="16" t="n">
        <v>0.0953742619388881</v>
      </c>
      <c r="H1540" s="16" t="n">
        <v>0.121109437286453</v>
      </c>
      <c r="I1540" s="16" t="n">
        <v>0.110548473906647</v>
      </c>
      <c r="J1540" s="16"/>
      <c r="K1540" s="16" t="n">
        <v>0.115988594129018</v>
      </c>
      <c r="L1540" s="16" t="n">
        <v>0.0989397111540273</v>
      </c>
      <c r="M1540" s="16" t="n">
        <v>0.0966721969376987</v>
      </c>
      <c r="N1540" s="16" t="n">
        <v>0.117644574823567</v>
      </c>
    </row>
    <row r="1541">
      <c r="C1541" s="16"/>
      <c r="D1541" s="16"/>
      <c r="E1541" s="16"/>
      <c r="F1541" s="16"/>
      <c r="G1541" s="16"/>
      <c r="H1541" s="16"/>
      <c r="I1541" s="16"/>
      <c r="J1541" s="16"/>
      <c r="K1541" s="16"/>
      <c r="L1541" s="16"/>
      <c r="M1541" s="16"/>
      <c r="N1541" s="16"/>
    </row>
    <row r="1542">
      <c r="B1542" s="7" t="s">
        <v>405</v>
      </c>
      <c r="C1542" s="16"/>
      <c r="D1542" s="16"/>
      <c r="E1542" s="16"/>
      <c r="F1542" s="16"/>
      <c r="G1542" s="16"/>
      <c r="H1542" s="16"/>
      <c r="I1542" s="16"/>
      <c r="J1542" s="16"/>
      <c r="K1542" s="16"/>
      <c r="L1542" s="16"/>
      <c r="M1542" s="16"/>
      <c r="N1542" s="16"/>
    </row>
    <row r="1543">
      <c r="B1543" s="26" t="s">
        <v>44</v>
      </c>
      <c r="C1543" s="16"/>
      <c r="D1543" s="16"/>
      <c r="E1543" s="16"/>
      <c r="F1543" s="16"/>
      <c r="G1543" s="16"/>
      <c r="H1543" s="16"/>
      <c r="I1543" s="16"/>
      <c r="J1543" s="16"/>
      <c r="K1543" s="16"/>
      <c r="L1543" s="16"/>
      <c r="M1543" s="16"/>
      <c r="N1543" s="16"/>
    </row>
    <row r="1544">
      <c r="B1544" t="s">
        <v>391</v>
      </c>
      <c r="C1544" s="16" t="n">
        <v>0.19949813107397</v>
      </c>
      <c r="D1544" s="16" t="n">
        <v>0.212576710526908</v>
      </c>
      <c r="E1544" s="16" t="n">
        <v>0.186229734313784</v>
      </c>
      <c r="F1544" s="16"/>
      <c r="G1544" s="16" t="n">
        <v>0.255945473927626</v>
      </c>
      <c r="H1544" s="16" t="n">
        <v>0.195191509686613</v>
      </c>
      <c r="I1544" s="16" t="n">
        <v>0.18121026130964</v>
      </c>
      <c r="J1544" s="16"/>
      <c r="K1544" s="16" t="n">
        <v>0.174865033261862</v>
      </c>
      <c r="L1544" s="16" t="n">
        <v>0.216559308598144</v>
      </c>
      <c r="M1544" s="16" t="n">
        <v>0.289564405646263</v>
      </c>
      <c r="N1544" s="16" t="n">
        <v>0.225005224304087</v>
      </c>
    </row>
    <row r="1545">
      <c r="B1545" t="s">
        <v>392</v>
      </c>
      <c r="C1545" s="16" t="n">
        <v>0.244778417775685</v>
      </c>
      <c r="D1545" s="16" t="n">
        <v>0.237340155200818</v>
      </c>
      <c r="E1545" s="16" t="n">
        <v>0.250916443846884</v>
      </c>
      <c r="F1545" s="16"/>
      <c r="G1545" s="16" t="n">
        <v>0.233110564097732</v>
      </c>
      <c r="H1545" s="16" t="n">
        <v>0.245773275746847</v>
      </c>
      <c r="I1545" s="16" t="n">
        <v>0.248461209659434</v>
      </c>
      <c r="J1545" s="16"/>
      <c r="K1545" s="16" t="n">
        <v>0.24762415938237</v>
      </c>
      <c r="L1545" s="16" t="n">
        <v>0.264611690726767</v>
      </c>
      <c r="M1545" s="16" t="n">
        <v>0.2262913711398</v>
      </c>
      <c r="N1545" s="16" t="n">
        <v>0.217219909009805</v>
      </c>
    </row>
    <row r="1546">
      <c r="B1546" t="s">
        <v>393</v>
      </c>
      <c r="C1546" s="16" t="n">
        <v>0.29268049556617</v>
      </c>
      <c r="D1546" s="16" t="n">
        <v>0.285956349810657</v>
      </c>
      <c r="E1546" s="16" t="n">
        <v>0.301144257751819</v>
      </c>
      <c r="F1546" s="16"/>
      <c r="G1546" s="16" t="n">
        <v>0.230493108000518</v>
      </c>
      <c r="H1546" s="16" t="n">
        <v>0.299378397886876</v>
      </c>
      <c r="I1546" s="16" t="n">
        <v>0.311010798049907</v>
      </c>
      <c r="J1546" s="16"/>
      <c r="K1546" s="16" t="n">
        <v>0.299044460912153</v>
      </c>
      <c r="L1546" s="16" t="n">
        <v>0.288025619915388</v>
      </c>
      <c r="M1546" s="16" t="n">
        <v>0.292936607901744</v>
      </c>
      <c r="N1546" s="16" t="n">
        <v>0.280916573357831</v>
      </c>
    </row>
    <row r="1547">
      <c r="B1547" t="s">
        <v>394</v>
      </c>
      <c r="C1547" s="16" t="n">
        <v>0.110895284758173</v>
      </c>
      <c r="D1547" s="16" t="n">
        <v>0.115883365243035</v>
      </c>
      <c r="E1547" s="16" t="n">
        <v>0.10479131999677</v>
      </c>
      <c r="F1547" s="16"/>
      <c r="G1547" s="16" t="n">
        <v>0.0982981269302306</v>
      </c>
      <c r="H1547" s="16" t="n">
        <v>0.106246858888318</v>
      </c>
      <c r="I1547" s="16" t="n">
        <v>0.120195159563045</v>
      </c>
      <c r="J1547" s="16"/>
      <c r="K1547" s="16" t="n">
        <v>0.116285809191837</v>
      </c>
      <c r="L1547" s="16" t="n">
        <v>0.103541004456241</v>
      </c>
      <c r="M1547" s="16" t="n">
        <v>0.0735856803124604</v>
      </c>
      <c r="N1547" s="16" t="n">
        <v>0.113038427942428</v>
      </c>
    </row>
    <row r="1548">
      <c r="B1548" t="s">
        <v>395</v>
      </c>
      <c r="C1548" s="16" t="n">
        <v>0.0478454195315832</v>
      </c>
      <c r="D1548" s="16" t="n">
        <v>0.0477907528063558</v>
      </c>
      <c r="E1548" s="16" t="n">
        <v>0.0491360127542758</v>
      </c>
      <c r="F1548" s="16"/>
      <c r="G1548" s="16" t="n">
        <v>0.0742170636661006</v>
      </c>
      <c r="H1548" s="16" t="n">
        <v>0.0440164045930117</v>
      </c>
      <c r="I1548" s="16" t="n">
        <v>0.0409918967802031</v>
      </c>
      <c r="J1548" s="16"/>
      <c r="K1548" s="16" t="n">
        <v>0.0469408470428542</v>
      </c>
      <c r="L1548" s="16" t="n">
        <v>0.0394672732901356</v>
      </c>
      <c r="M1548" s="16" t="n">
        <v>0.0606921019865979</v>
      </c>
      <c r="N1548" s="16" t="n">
        <v>0.0593475086467714</v>
      </c>
    </row>
    <row r="1549">
      <c r="B1549" t="s">
        <v>74</v>
      </c>
      <c r="C1549" s="16" t="n">
        <v>0.104302251294419</v>
      </c>
      <c r="D1549" s="16" t="n">
        <v>0.100452666412226</v>
      </c>
      <c r="E1549" s="16" t="n">
        <v>0.107782231336467</v>
      </c>
      <c r="F1549" s="16"/>
      <c r="G1549" s="16" t="n">
        <v>0.107935663377793</v>
      </c>
      <c r="H1549" s="16" t="n">
        <v>0.109393553198335</v>
      </c>
      <c r="I1549" s="16" t="n">
        <v>0.09813067463777</v>
      </c>
      <c r="J1549" s="16"/>
      <c r="K1549" s="16" t="n">
        <v>0.115239690208924</v>
      </c>
      <c r="L1549" s="16" t="n">
        <v>0.0877951030133236</v>
      </c>
      <c r="M1549" s="16" t="n">
        <v>0.0569298330131344</v>
      </c>
      <c r="N1549" s="16" t="n">
        <v>0.104472356739078</v>
      </c>
    </row>
    <row r="1550">
      <c r="C1550" s="16"/>
      <c r="D1550" s="16"/>
      <c r="E1550" s="16"/>
      <c r="F1550" s="16"/>
      <c r="G1550" s="16"/>
      <c r="H1550" s="16"/>
      <c r="I1550" s="16"/>
      <c r="J1550" s="16"/>
      <c r="K1550" s="16"/>
      <c r="L1550" s="16"/>
      <c r="M1550" s="16"/>
      <c r="N1550" s="16"/>
    </row>
    <row r="1551">
      <c r="B1551" s="7" t="s">
        <v>406</v>
      </c>
      <c r="C1551" s="16"/>
      <c r="D1551" s="16"/>
      <c r="E1551" s="16"/>
      <c r="F1551" s="16"/>
      <c r="G1551" s="16"/>
      <c r="H1551" s="16"/>
      <c r="I1551" s="16"/>
      <c r="J1551" s="16"/>
      <c r="K1551" s="16"/>
      <c r="L1551" s="16"/>
      <c r="M1551" s="16"/>
      <c r="N1551" s="16"/>
    </row>
    <row r="1552">
      <c r="B1552" s="26" t="s">
        <v>44</v>
      </c>
      <c r="C1552" s="16"/>
      <c r="D1552" s="16"/>
      <c r="E1552" s="16"/>
      <c r="F1552" s="16"/>
      <c r="G1552" s="16"/>
      <c r="H1552" s="16"/>
      <c r="I1552" s="16"/>
      <c r="J1552" s="16"/>
      <c r="K1552" s="16"/>
      <c r="L1552" s="16"/>
      <c r="M1552" s="16"/>
      <c r="N1552" s="16"/>
    </row>
    <row r="1553">
      <c r="B1553" t="s">
        <v>391</v>
      </c>
      <c r="C1553" s="16" t="n">
        <v>0.0714670986816527</v>
      </c>
      <c r="D1553" s="16" t="n">
        <v>0.0832048475123865</v>
      </c>
      <c r="E1553" s="16" t="n">
        <v>0.060508204518231</v>
      </c>
      <c r="F1553" s="16"/>
      <c r="G1553" s="16" t="n">
        <v>0.0931854461015046</v>
      </c>
      <c r="H1553" s="16" t="n">
        <v>0.063655002204898</v>
      </c>
      <c r="I1553" s="16" t="n">
        <v>0.070156968558176</v>
      </c>
      <c r="J1553" s="16"/>
      <c r="K1553" s="16" t="n">
        <v>0.0555839085734902</v>
      </c>
      <c r="L1553" s="16" t="n">
        <v>0.0893309809934097</v>
      </c>
      <c r="M1553" s="16" t="n">
        <v>0.091488794414038</v>
      </c>
      <c r="N1553" s="16" t="n">
        <v>0.120572038182956</v>
      </c>
    </row>
    <row r="1554">
      <c r="B1554" t="s">
        <v>392</v>
      </c>
      <c r="C1554" s="16" t="n">
        <v>0.120343822158416</v>
      </c>
      <c r="D1554" s="16" t="n">
        <v>0.129294014101084</v>
      </c>
      <c r="E1554" s="16" t="n">
        <v>0.11177389759191</v>
      </c>
      <c r="F1554" s="16"/>
      <c r="G1554" s="16" t="n">
        <v>0.0984752103433447</v>
      </c>
      <c r="H1554" s="16" t="n">
        <v>0.125841241837407</v>
      </c>
      <c r="I1554" s="16" t="n">
        <v>0.123866684921556</v>
      </c>
      <c r="J1554" s="16"/>
      <c r="K1554" s="16" t="n">
        <v>0.111420866137055</v>
      </c>
      <c r="L1554" s="16" t="n">
        <v>0.144298971235468</v>
      </c>
      <c r="M1554" s="16" t="n">
        <v>0.142273142342738</v>
      </c>
      <c r="N1554" s="16" t="n">
        <v>0.126114427938813</v>
      </c>
    </row>
    <row r="1555">
      <c r="B1555" t="s">
        <v>393</v>
      </c>
      <c r="C1555" s="16" t="n">
        <v>0.312794724260846</v>
      </c>
      <c r="D1555" s="16" t="n">
        <v>0.315880010609533</v>
      </c>
      <c r="E1555" s="16" t="n">
        <v>0.310462983529316</v>
      </c>
      <c r="F1555" s="16"/>
      <c r="G1555" s="16" t="n">
        <v>0.317016999417363</v>
      </c>
      <c r="H1555" s="16" t="n">
        <v>0.315597963164377</v>
      </c>
      <c r="I1555" s="16" t="n">
        <v>0.308519195799516</v>
      </c>
      <c r="J1555" s="16"/>
      <c r="K1555" s="16" t="n">
        <v>0.304317532731041</v>
      </c>
      <c r="L1555" s="16" t="n">
        <v>0.337368866386197</v>
      </c>
      <c r="M1555" s="16" t="n">
        <v>0.343751931483562</v>
      </c>
      <c r="N1555" s="16" t="n">
        <v>0.303482550629269</v>
      </c>
    </row>
    <row r="1556">
      <c r="B1556" t="s">
        <v>394</v>
      </c>
      <c r="C1556" s="16" t="n">
        <v>0.144738085502624</v>
      </c>
      <c r="D1556" s="16" t="n">
        <v>0.146704347898263</v>
      </c>
      <c r="E1556" s="16" t="n">
        <v>0.140401025298091</v>
      </c>
      <c r="F1556" s="16"/>
      <c r="G1556" s="16" t="n">
        <v>0.0999599558575696</v>
      </c>
      <c r="H1556" s="16" t="n">
        <v>0.138577148155825</v>
      </c>
      <c r="I1556" s="16" t="n">
        <v>0.168155245752203</v>
      </c>
      <c r="J1556" s="16"/>
      <c r="K1556" s="16" t="n">
        <v>0.162493282343027</v>
      </c>
      <c r="L1556" s="16" t="n">
        <v>0.106797063756846</v>
      </c>
      <c r="M1556" s="16" t="n">
        <v>0.121860430440289</v>
      </c>
      <c r="N1556" s="16" t="n">
        <v>0.117159789058772</v>
      </c>
    </row>
    <row r="1557">
      <c r="B1557" t="s">
        <v>395</v>
      </c>
      <c r="C1557" s="16" t="n">
        <v>0.0768737029011883</v>
      </c>
      <c r="D1557" s="16" t="n">
        <v>0.0717906692699327</v>
      </c>
      <c r="E1557" s="16" t="n">
        <v>0.0829729815740463</v>
      </c>
      <c r="F1557" s="16"/>
      <c r="G1557" s="16" t="n">
        <v>0.0534806796831956</v>
      </c>
      <c r="H1557" s="16" t="n">
        <v>0.0813372212009099</v>
      </c>
      <c r="I1557" s="16" t="n">
        <v>0.0819605024593068</v>
      </c>
      <c r="J1557" s="16"/>
      <c r="K1557" s="16" t="n">
        <v>0.0830969889535947</v>
      </c>
      <c r="L1557" s="16" t="n">
        <v>0.0416656866712899</v>
      </c>
      <c r="M1557" s="16" t="n">
        <v>0.0745113049850829</v>
      </c>
      <c r="N1557" s="16" t="n">
        <v>0.100700605007805</v>
      </c>
    </row>
    <row r="1558">
      <c r="B1558" t="s">
        <v>74</v>
      </c>
      <c r="C1558" s="16" t="n">
        <v>0.273782566495273</v>
      </c>
      <c r="D1558" s="16" t="n">
        <v>0.2531261106088</v>
      </c>
      <c r="E1558" s="16" t="n">
        <v>0.293880907488406</v>
      </c>
      <c r="F1558" s="16"/>
      <c r="G1558" s="16" t="n">
        <v>0.337881708597022</v>
      </c>
      <c r="H1558" s="16" t="n">
        <v>0.274991423436583</v>
      </c>
      <c r="I1558" s="16" t="n">
        <v>0.247341402509241</v>
      </c>
      <c r="J1558" s="16"/>
      <c r="K1558" s="16" t="n">
        <v>0.283087421261792</v>
      </c>
      <c r="L1558" s="16" t="n">
        <v>0.280538430956789</v>
      </c>
      <c r="M1558" s="16" t="n">
        <v>0.226114396334289</v>
      </c>
      <c r="N1558" s="16" t="n">
        <v>0.231970589182386</v>
      </c>
    </row>
    <row r="1559">
      <c r="C1559" s="16"/>
      <c r="D1559" s="16"/>
      <c r="E1559" s="16"/>
      <c r="F1559" s="16"/>
      <c r="G1559" s="16"/>
      <c r="H1559" s="16"/>
      <c r="I1559" s="16"/>
      <c r="J1559" s="16"/>
      <c r="K1559" s="16"/>
      <c r="L1559" s="16"/>
      <c r="M1559" s="16"/>
      <c r="N1559" s="16"/>
    </row>
    <row r="1560">
      <c r="B1560" s="7" t="s">
        <v>407</v>
      </c>
      <c r="C1560" s="16"/>
      <c r="D1560" s="16"/>
      <c r="E1560" s="16"/>
      <c r="F1560" s="16"/>
      <c r="G1560" s="16"/>
      <c r="H1560" s="16"/>
      <c r="I1560" s="16"/>
      <c r="J1560" s="16"/>
      <c r="K1560" s="16"/>
      <c r="L1560" s="16"/>
      <c r="M1560" s="16"/>
      <c r="N1560" s="16"/>
    </row>
    <row r="1561">
      <c r="B1561" s="26" t="s">
        <v>44</v>
      </c>
      <c r="C1561" s="16"/>
      <c r="D1561" s="16"/>
      <c r="E1561" s="16"/>
      <c r="F1561" s="16"/>
      <c r="G1561" s="16"/>
      <c r="H1561" s="16"/>
      <c r="I1561" s="16"/>
      <c r="J1561" s="16"/>
      <c r="K1561" s="16"/>
      <c r="L1561" s="16"/>
      <c r="M1561" s="16"/>
      <c r="N1561" s="16"/>
    </row>
    <row r="1562">
      <c r="B1562" t="s">
        <v>391</v>
      </c>
      <c r="C1562" s="16" t="n">
        <v>0.0963769199013246</v>
      </c>
      <c r="D1562" s="16" t="n">
        <v>0.107309262273355</v>
      </c>
      <c r="E1562" s="16" t="n">
        <v>0.0879456591536238</v>
      </c>
      <c r="F1562" s="16"/>
      <c r="G1562" s="16" t="n">
        <v>0.104876239111568</v>
      </c>
      <c r="H1562" s="16" t="n">
        <v>0.0962684967774535</v>
      </c>
      <c r="I1562" s="16" t="n">
        <v>0.093120903869655</v>
      </c>
      <c r="J1562" s="16"/>
      <c r="K1562" s="16" t="n">
        <v>0.0790792130545281</v>
      </c>
      <c r="L1562" s="16" t="n">
        <v>0.113860947112351</v>
      </c>
      <c r="M1562" s="16" t="n">
        <v>0.123698385959611</v>
      </c>
      <c r="N1562" s="16" t="n">
        <v>0.135236163859332</v>
      </c>
    </row>
    <row r="1563">
      <c r="B1563" t="s">
        <v>392</v>
      </c>
      <c r="C1563" s="16" t="n">
        <v>0.138232288585118</v>
      </c>
      <c r="D1563" s="16" t="n">
        <v>0.137601003770717</v>
      </c>
      <c r="E1563" s="16" t="n">
        <v>0.139267888928018</v>
      </c>
      <c r="F1563" s="16"/>
      <c r="G1563" s="16" t="n">
        <v>0.108261668789419</v>
      </c>
      <c r="H1563" s="16" t="n">
        <v>0.144782174251337</v>
      </c>
      <c r="I1563" s="16" t="n">
        <v>0.143975986070965</v>
      </c>
      <c r="J1563" s="16"/>
      <c r="K1563" s="16" t="n">
        <v>0.125572763292585</v>
      </c>
      <c r="L1563" s="16" t="n">
        <v>0.17079222337564</v>
      </c>
      <c r="M1563" s="16" t="n">
        <v>0.163450083500696</v>
      </c>
      <c r="N1563" s="16" t="n">
        <v>0.14634456295741</v>
      </c>
    </row>
    <row r="1564">
      <c r="B1564" t="s">
        <v>393</v>
      </c>
      <c r="C1564" s="16" t="n">
        <v>0.306212051445298</v>
      </c>
      <c r="D1564" s="16" t="n">
        <v>0.303074214137126</v>
      </c>
      <c r="E1564" s="16" t="n">
        <v>0.31326865054738</v>
      </c>
      <c r="F1564" s="16"/>
      <c r="G1564" s="16" t="n">
        <v>0.345162014254159</v>
      </c>
      <c r="H1564" s="16" t="n">
        <v>0.280852596548955</v>
      </c>
      <c r="I1564" s="16" t="n">
        <v>0.314420751694384</v>
      </c>
      <c r="J1564" s="16"/>
      <c r="K1564" s="16" t="n">
        <v>0.309811766998846</v>
      </c>
      <c r="L1564" s="16" t="n">
        <v>0.313583630794802</v>
      </c>
      <c r="M1564" s="16" t="n">
        <v>0.302563368793647</v>
      </c>
      <c r="N1564" s="16" t="n">
        <v>0.270185943738318</v>
      </c>
    </row>
    <row r="1565">
      <c r="B1565" t="s">
        <v>394</v>
      </c>
      <c r="C1565" s="16" t="n">
        <v>0.172557117617843</v>
      </c>
      <c r="D1565" s="16" t="n">
        <v>0.177025235438483</v>
      </c>
      <c r="E1565" s="16" t="n">
        <v>0.162431281458816</v>
      </c>
      <c r="F1565" s="16"/>
      <c r="G1565" s="16" t="n">
        <v>0.167295193948729</v>
      </c>
      <c r="H1565" s="16" t="n">
        <v>0.158120880121766</v>
      </c>
      <c r="I1565" s="16" t="n">
        <v>0.188065646992997</v>
      </c>
      <c r="J1565" s="16"/>
      <c r="K1565" s="16" t="n">
        <v>0.18180034651759</v>
      </c>
      <c r="L1565" s="16" t="n">
        <v>0.181469123246263</v>
      </c>
      <c r="M1565" s="16" t="n">
        <v>0.144650386292554</v>
      </c>
      <c r="N1565" s="16" t="n">
        <v>0.119797254273426</v>
      </c>
    </row>
    <row r="1566">
      <c r="B1566" t="s">
        <v>395</v>
      </c>
      <c r="C1566" s="16" t="n">
        <v>0.0864427482196989</v>
      </c>
      <c r="D1566" s="16" t="n">
        <v>0.0894762686871401</v>
      </c>
      <c r="E1566" s="16" t="n">
        <v>0.0836405020924733</v>
      </c>
      <c r="F1566" s="16"/>
      <c r="G1566" s="16" t="n">
        <v>0.0496004548470674</v>
      </c>
      <c r="H1566" s="16" t="n">
        <v>0.114471930945494</v>
      </c>
      <c r="I1566" s="16" t="n">
        <v>0.074917910093927</v>
      </c>
      <c r="J1566" s="16"/>
      <c r="K1566" s="16" t="n">
        <v>0.0902885440280431</v>
      </c>
      <c r="L1566" s="16" t="n">
        <v>0.0587323015090947</v>
      </c>
      <c r="M1566" s="16" t="n">
        <v>0.0822945558521243</v>
      </c>
      <c r="N1566" s="16" t="n">
        <v>0.134698334644069</v>
      </c>
    </row>
    <row r="1567">
      <c r="B1567" t="s">
        <v>74</v>
      </c>
      <c r="C1567" s="16" t="n">
        <v>0.200178874230718</v>
      </c>
      <c r="D1567" s="16" t="n">
        <v>0.185514015693179</v>
      </c>
      <c r="E1567" s="16" t="n">
        <v>0.213446017819689</v>
      </c>
      <c r="F1567" s="16"/>
      <c r="G1567" s="16" t="n">
        <v>0.224804429049057</v>
      </c>
      <c r="H1567" s="16" t="n">
        <v>0.205503921354995</v>
      </c>
      <c r="I1567" s="16" t="n">
        <v>0.185498801278073</v>
      </c>
      <c r="J1567" s="16"/>
      <c r="K1567" s="16" t="n">
        <v>0.213447366108408</v>
      </c>
      <c r="L1567" s="16" t="n">
        <v>0.161561773961849</v>
      </c>
      <c r="M1567" s="16" t="n">
        <v>0.183343219601368</v>
      </c>
      <c r="N1567" s="16" t="n">
        <v>0.193737740527446</v>
      </c>
    </row>
    <row r="1568">
      <c r="C1568" s="16"/>
      <c r="D1568" s="16"/>
      <c r="E1568" s="16"/>
      <c r="F1568" s="16"/>
      <c r="G1568" s="16"/>
      <c r="H1568" s="16"/>
      <c r="I1568" s="16"/>
      <c r="J1568" s="16"/>
      <c r="K1568" s="16"/>
      <c r="L1568" s="16"/>
      <c r="M1568" s="16"/>
      <c r="N1568" s="16"/>
    </row>
    <row r="1569">
      <c r="B1569" s="7" t="s">
        <v>408</v>
      </c>
      <c r="C1569" s="16"/>
      <c r="D1569" s="16"/>
      <c r="E1569" s="16"/>
      <c r="F1569" s="16"/>
      <c r="G1569" s="16"/>
      <c r="H1569" s="16"/>
      <c r="I1569" s="16"/>
      <c r="J1569" s="16"/>
      <c r="K1569" s="16"/>
      <c r="L1569" s="16"/>
      <c r="M1569" s="16"/>
      <c r="N1569" s="16"/>
    </row>
    <row r="1570">
      <c r="B1570" s="26" t="s">
        <v>44</v>
      </c>
      <c r="C1570" s="16"/>
      <c r="D1570" s="16"/>
      <c r="E1570" s="16"/>
      <c r="F1570" s="16"/>
      <c r="G1570" s="16"/>
      <c r="H1570" s="16"/>
      <c r="I1570" s="16"/>
      <c r="J1570" s="16"/>
      <c r="K1570" s="16"/>
      <c r="L1570" s="16"/>
      <c r="M1570" s="16"/>
      <c r="N1570" s="16"/>
    </row>
    <row r="1571">
      <c r="B1571" t="s">
        <v>391</v>
      </c>
      <c r="C1571" s="16" t="n">
        <v>0.135204893727595</v>
      </c>
      <c r="D1571" s="16" t="n">
        <v>0.142527338854584</v>
      </c>
      <c r="E1571" s="16" t="n">
        <v>0.128910013415074</v>
      </c>
      <c r="F1571" s="16"/>
      <c r="G1571" s="16" t="n">
        <v>0.170973767928763</v>
      </c>
      <c r="H1571" s="16" t="n">
        <v>0.137879036783199</v>
      </c>
      <c r="I1571" s="16" t="n">
        <v>0.11858984718653</v>
      </c>
      <c r="J1571" s="16"/>
      <c r="K1571" s="16" t="n">
        <v>0.116481411481715</v>
      </c>
      <c r="L1571" s="16" t="n">
        <v>0.163841554537265</v>
      </c>
      <c r="M1571" s="16" t="n">
        <v>0.161217437105156</v>
      </c>
      <c r="N1571" s="16" t="n">
        <v>0.180663463654542</v>
      </c>
    </row>
    <row r="1572">
      <c r="B1572" t="s">
        <v>392</v>
      </c>
      <c r="C1572" s="16" t="n">
        <v>0.188354574306104</v>
      </c>
      <c r="D1572" s="16" t="n">
        <v>0.173186693989845</v>
      </c>
      <c r="E1572" s="16" t="n">
        <v>0.201638709171263</v>
      </c>
      <c r="F1572" s="16"/>
      <c r="G1572" s="16" t="n">
        <v>0.24481208828654</v>
      </c>
      <c r="H1572" s="16" t="n">
        <v>0.184014503026628</v>
      </c>
      <c r="I1572" s="16" t="n">
        <v>0.170093806382241</v>
      </c>
      <c r="J1572" s="16"/>
      <c r="K1572" s="16" t="n">
        <v>0.184506826590451</v>
      </c>
      <c r="L1572" s="16" t="n">
        <v>0.224160651857683</v>
      </c>
      <c r="M1572" s="16" t="n">
        <v>0.172904724753665</v>
      </c>
      <c r="N1572" s="16" t="n">
        <v>0.165085848110641</v>
      </c>
    </row>
    <row r="1573">
      <c r="B1573" t="s">
        <v>393</v>
      </c>
      <c r="C1573" s="16" t="n">
        <v>0.319039726430005</v>
      </c>
      <c r="D1573" s="16" t="n">
        <v>0.307901465575918</v>
      </c>
      <c r="E1573" s="16" t="n">
        <v>0.330775931618899</v>
      </c>
      <c r="F1573" s="16"/>
      <c r="G1573" s="16" t="n">
        <v>0.254944730001386</v>
      </c>
      <c r="H1573" s="16" t="n">
        <v>0.322292076468399</v>
      </c>
      <c r="I1573" s="16" t="n">
        <v>0.341328914103169</v>
      </c>
      <c r="J1573" s="16"/>
      <c r="K1573" s="16" t="n">
        <v>0.317107696058838</v>
      </c>
      <c r="L1573" s="16" t="n">
        <v>0.335685655202971</v>
      </c>
      <c r="M1573" s="16" t="n">
        <v>0.347337433526604</v>
      </c>
      <c r="N1573" s="16" t="n">
        <v>0.275951292456433</v>
      </c>
    </row>
    <row r="1574">
      <c r="B1574" t="s">
        <v>394</v>
      </c>
      <c r="C1574" s="16" t="n">
        <v>0.150261458414424</v>
      </c>
      <c r="D1574" s="16" t="n">
        <v>0.167310564062172</v>
      </c>
      <c r="E1574" s="16" t="n">
        <v>0.133090176522398</v>
      </c>
      <c r="F1574" s="16"/>
      <c r="G1574" s="16" t="n">
        <v>0.156222104085593</v>
      </c>
      <c r="H1574" s="16" t="n">
        <v>0.142419087933406</v>
      </c>
      <c r="I1574" s="16" t="n">
        <v>0.155203141346838</v>
      </c>
      <c r="J1574" s="16"/>
      <c r="K1574" s="16" t="n">
        <v>0.157467236129191</v>
      </c>
      <c r="L1574" s="16" t="n">
        <v>0.121730025340775</v>
      </c>
      <c r="M1574" s="16" t="n">
        <v>0.146072434295384</v>
      </c>
      <c r="N1574" s="16" t="n">
        <v>0.160292110180888</v>
      </c>
    </row>
    <row r="1575">
      <c r="B1575" t="s">
        <v>395</v>
      </c>
      <c r="C1575" s="16" t="n">
        <v>0.0871117197025345</v>
      </c>
      <c r="D1575" s="16" t="n">
        <v>0.0933296280239326</v>
      </c>
      <c r="E1575" s="16" t="n">
        <v>0.0821173578743521</v>
      </c>
      <c r="F1575" s="16"/>
      <c r="G1575" s="16" t="n">
        <v>0.0690800317457954</v>
      </c>
      <c r="H1575" s="16" t="n">
        <v>0.0813927817965069</v>
      </c>
      <c r="I1575" s="16" t="n">
        <v>0.0995539280382556</v>
      </c>
      <c r="J1575" s="16"/>
      <c r="K1575" s="16" t="n">
        <v>0.0910478765953141</v>
      </c>
      <c r="L1575" s="16" t="n">
        <v>0.0613497384637447</v>
      </c>
      <c r="M1575" s="16" t="n">
        <v>0.0992303939150202</v>
      </c>
      <c r="N1575" s="16" t="n">
        <v>0.0913645917580734</v>
      </c>
    </row>
    <row r="1576">
      <c r="B1576" t="s">
        <v>74</v>
      </c>
      <c r="C1576" s="16" t="n">
        <v>0.120027627419337</v>
      </c>
      <c r="D1576" s="16" t="n">
        <v>0.115744309493549</v>
      </c>
      <c r="E1576" s="16" t="n">
        <v>0.123467811398014</v>
      </c>
      <c r="F1576" s="16"/>
      <c r="G1576" s="16" t="n">
        <v>0.103967277951923</v>
      </c>
      <c r="H1576" s="16" t="n">
        <v>0.132002513991861</v>
      </c>
      <c r="I1576" s="16" t="n">
        <v>0.115230362942966</v>
      </c>
      <c r="J1576" s="16"/>
      <c r="K1576" s="16" t="n">
        <v>0.133388953144491</v>
      </c>
      <c r="L1576" s="16" t="n">
        <v>0.093232374597562</v>
      </c>
      <c r="M1576" s="16" t="n">
        <v>0.0732375764041695</v>
      </c>
      <c r="N1576" s="16" t="n">
        <v>0.126642693839422</v>
      </c>
    </row>
    <row r="1577">
      <c r="C1577" s="16"/>
      <c r="D1577" s="16"/>
      <c r="E1577" s="16"/>
      <c r="F1577" s="16"/>
      <c r="G1577" s="16"/>
      <c r="H1577" s="16"/>
      <c r="I1577" s="16"/>
      <c r="J1577" s="16"/>
      <c r="K1577" s="16"/>
      <c r="L1577" s="16"/>
      <c r="M1577" s="16"/>
      <c r="N1577" s="16"/>
    </row>
    <row r="1578">
      <c r="B1578" s="7" t="s">
        <v>422</v>
      </c>
      <c r="C1578" s="16"/>
      <c r="D1578" s="16"/>
      <c r="E1578" s="16"/>
      <c r="F1578" s="16"/>
      <c r="G1578" s="16"/>
      <c r="H1578" s="16"/>
      <c r="I1578" s="16"/>
      <c r="J1578" s="16"/>
      <c r="K1578" s="16"/>
      <c r="L1578" s="16"/>
      <c r="M1578" s="16"/>
      <c r="N1578" s="16"/>
    </row>
    <row r="1579">
      <c r="B1579" s="26" t="s">
        <v>44</v>
      </c>
      <c r="C1579" s="16"/>
      <c r="D1579" s="16"/>
      <c r="E1579" s="16"/>
      <c r="F1579" s="16"/>
      <c r="G1579" s="16"/>
      <c r="H1579" s="16"/>
      <c r="I1579" s="16"/>
      <c r="J1579" s="16"/>
      <c r="K1579" s="16"/>
      <c r="L1579" s="16"/>
      <c r="M1579" s="16"/>
      <c r="N1579" s="16"/>
    </row>
    <row r="1580">
      <c r="B1580" t="s">
        <v>409</v>
      </c>
      <c r="C1580" s="16" t="n">
        <v>0.500225981849771</v>
      </c>
      <c r="D1580" s="16" t="n">
        <v>0.493567892935832</v>
      </c>
      <c r="E1580" s="16" t="n">
        <v>0.505047121282028</v>
      </c>
      <c r="F1580" s="16"/>
      <c r="G1580" s="16" t="n">
        <v>0.572349080935865</v>
      </c>
      <c r="H1580" s="16" t="n">
        <v>0.483348007409996</v>
      </c>
      <c r="I1580" s="16" t="n">
        <v>0.487442178388872</v>
      </c>
      <c r="J1580" s="16"/>
      <c r="K1580" s="16" t="n">
        <v>0.486075676981288</v>
      </c>
      <c r="L1580" s="16" t="n">
        <v>0.520441755294238</v>
      </c>
      <c r="M1580" s="16" t="n">
        <v>0.601978270879311</v>
      </c>
      <c r="N1580" s="16" t="n">
        <v>0.461130701592085</v>
      </c>
    </row>
    <row r="1581">
      <c r="B1581" t="s">
        <v>410</v>
      </c>
      <c r="C1581" s="16" t="n">
        <v>0.413589297931898</v>
      </c>
      <c r="D1581" s="16" t="n">
        <v>0.394514845064184</v>
      </c>
      <c r="E1581" s="16" t="n">
        <v>0.430741478019179</v>
      </c>
      <c r="F1581" s="16"/>
      <c r="G1581" s="16" t="n">
        <v>0.447859528693546</v>
      </c>
      <c r="H1581" s="16" t="n">
        <v>0.398249464835411</v>
      </c>
      <c r="I1581" s="16" t="n">
        <v>0.414324871669676</v>
      </c>
      <c r="J1581" s="16"/>
      <c r="K1581" s="16" t="n">
        <v>0.421406839105731</v>
      </c>
      <c r="L1581" s="16" t="n">
        <v>0.369544068053307</v>
      </c>
      <c r="M1581" s="16" t="n">
        <v>0.420110085920597</v>
      </c>
      <c r="N1581" s="16" t="n">
        <v>0.449732842217884</v>
      </c>
    </row>
    <row r="1582">
      <c r="B1582" t="s">
        <v>411</v>
      </c>
      <c r="C1582" s="16" t="n">
        <v>0.382277096799986</v>
      </c>
      <c r="D1582" s="16" t="n">
        <v>0.355520724014639</v>
      </c>
      <c r="E1582" s="16" t="n">
        <v>0.405768965158043</v>
      </c>
      <c r="F1582" s="16"/>
      <c r="G1582" s="16" t="n">
        <v>0.378105103793594</v>
      </c>
      <c r="H1582" s="16" t="n">
        <v>0.376254925545472</v>
      </c>
      <c r="I1582" s="16" t="n">
        <v>0.389527394975294</v>
      </c>
      <c r="J1582" s="16"/>
      <c r="K1582" s="16" t="n">
        <v>0.383320456957162</v>
      </c>
      <c r="L1582" s="16" t="n">
        <v>0.371775802336076</v>
      </c>
      <c r="M1582" s="16" t="n">
        <v>0.389178690458696</v>
      </c>
      <c r="N1582" s="16" t="n">
        <v>0.403889722321728</v>
      </c>
    </row>
    <row r="1583">
      <c r="B1583" t="s">
        <v>412</v>
      </c>
      <c r="C1583" s="16" t="n">
        <v>0.376157801870424</v>
      </c>
      <c r="D1583" s="16" t="n">
        <v>0.377675840474209</v>
      </c>
      <c r="E1583" s="16" t="n">
        <v>0.373845791984668</v>
      </c>
      <c r="F1583" s="16"/>
      <c r="G1583" s="16" t="n">
        <v>0.382368928135352</v>
      </c>
      <c r="H1583" s="16" t="n">
        <v>0.380544928636629</v>
      </c>
      <c r="I1583" s="16" t="n">
        <v>0.369623239846578</v>
      </c>
      <c r="J1583" s="16"/>
      <c r="K1583" s="16" t="n">
        <v>0.367599410730428</v>
      </c>
      <c r="L1583" s="16" t="n">
        <v>0.394551943688807</v>
      </c>
      <c r="M1583" s="16" t="n">
        <v>0.388285516021947</v>
      </c>
      <c r="N1583" s="16" t="n">
        <v>0.411094821799396</v>
      </c>
    </row>
    <row r="1584">
      <c r="B1584" t="s">
        <v>413</v>
      </c>
      <c r="C1584" s="16" t="n">
        <v>0.329496439593715</v>
      </c>
      <c r="D1584" s="16" t="n">
        <v>0.303960972204175</v>
      </c>
      <c r="E1584" s="16" t="n">
        <v>0.355063307918402</v>
      </c>
      <c r="F1584" s="16"/>
      <c r="G1584" s="16" t="n">
        <v>0.38222189353479</v>
      </c>
      <c r="H1584" s="16" t="n">
        <v>0.326626272192993</v>
      </c>
      <c r="I1584" s="16" t="n">
        <v>0.311342205654512</v>
      </c>
      <c r="J1584" s="16"/>
      <c r="K1584" s="16" t="n">
        <v>0.337661996702694</v>
      </c>
      <c r="L1584" s="16" t="n">
        <v>0.314354226033116</v>
      </c>
      <c r="M1584" s="16" t="n">
        <v>0.33087533826647</v>
      </c>
      <c r="N1584" s="16" t="n">
        <v>0.299563899667739</v>
      </c>
    </row>
    <row r="1585">
      <c r="B1585" t="s">
        <v>414</v>
      </c>
      <c r="C1585" s="16" t="n">
        <v>0.267567398165491</v>
      </c>
      <c r="D1585" s="16" t="n">
        <v>0.259018258909482</v>
      </c>
      <c r="E1585" s="16" t="n">
        <v>0.277176099981332</v>
      </c>
      <c r="F1585" s="16"/>
      <c r="G1585" s="16" t="n">
        <v>0.27487146247026</v>
      </c>
      <c r="H1585" s="16" t="n">
        <v>0.253783321937878</v>
      </c>
      <c r="I1585" s="16" t="n">
        <v>0.277506158463591</v>
      </c>
      <c r="J1585" s="16"/>
      <c r="K1585" s="16" t="n">
        <v>0.252690365704107</v>
      </c>
      <c r="L1585" s="16" t="n">
        <v>0.28674121346877</v>
      </c>
      <c r="M1585" s="16" t="n">
        <v>0.301348725756607</v>
      </c>
      <c r="N1585" s="16" t="n">
        <v>0.310426106222838</v>
      </c>
    </row>
    <row r="1586">
      <c r="B1586" t="s">
        <v>415</v>
      </c>
      <c r="C1586" s="16" t="n">
        <v>0.220772887613185</v>
      </c>
      <c r="D1586" s="16" t="n">
        <v>0.211078967189503</v>
      </c>
      <c r="E1586" s="16" t="n">
        <v>0.226781566555616</v>
      </c>
      <c r="F1586" s="16"/>
      <c r="G1586" s="16" t="n">
        <v>0.219073183770421</v>
      </c>
      <c r="H1586" s="16" t="n">
        <v>0.212633722877393</v>
      </c>
      <c r="I1586" s="16" t="n">
        <v>0.229016208632351</v>
      </c>
      <c r="J1586" s="16"/>
      <c r="K1586" s="16" t="n">
        <v>0.23488971547496</v>
      </c>
      <c r="L1586" s="16" t="n">
        <v>0.189624467244012</v>
      </c>
      <c r="M1586" s="16" t="n">
        <v>0.188825368114487</v>
      </c>
      <c r="N1586" s="16" t="n">
        <v>0.225266251887373</v>
      </c>
    </row>
    <row r="1587">
      <c r="B1587" t="s">
        <v>416</v>
      </c>
      <c r="C1587" s="16" t="n">
        <v>0.200933739896134</v>
      </c>
      <c r="D1587" s="16" t="n">
        <v>0.193868683845137</v>
      </c>
      <c r="E1587" s="16" t="n">
        <v>0.203960087235055</v>
      </c>
      <c r="F1587" s="16"/>
      <c r="G1587" s="16" t="n">
        <v>0.192112714662355</v>
      </c>
      <c r="H1587" s="16" t="n">
        <v>0.184926895556025</v>
      </c>
      <c r="I1587" s="16" t="n">
        <v>0.219309132068257</v>
      </c>
      <c r="J1587" s="16"/>
      <c r="K1587" s="16" t="n">
        <v>0.212260248315073</v>
      </c>
      <c r="L1587" s="16" t="n">
        <v>0.206793188788951</v>
      </c>
      <c r="M1587" s="16" t="n">
        <v>0.121618537659959</v>
      </c>
      <c r="N1587" s="16" t="n">
        <v>0.191899863351986</v>
      </c>
    </row>
    <row r="1588">
      <c r="B1588" t="s">
        <v>417</v>
      </c>
      <c r="C1588" s="16" t="n">
        <v>0.197696327210119</v>
      </c>
      <c r="D1588" s="16" t="n">
        <v>0.207994457952888</v>
      </c>
      <c r="E1588" s="16" t="n">
        <v>0.186809021158691</v>
      </c>
      <c r="F1588" s="16"/>
      <c r="G1588" s="16" t="n">
        <v>0.197230599877733</v>
      </c>
      <c r="H1588" s="16" t="n">
        <v>0.190181230855582</v>
      </c>
      <c r="I1588" s="16" t="n">
        <v>0.204871696166702</v>
      </c>
      <c r="J1588" s="16"/>
      <c r="K1588" s="16" t="n">
        <v>0.188953356023823</v>
      </c>
      <c r="L1588" s="16" t="n">
        <v>0.228146430069191</v>
      </c>
      <c r="M1588" s="16" t="n">
        <v>0.205410040685611</v>
      </c>
      <c r="N1588" s="16" t="n">
        <v>0.181070686847016</v>
      </c>
    </row>
    <row r="1589">
      <c r="B1589" t="s">
        <v>418</v>
      </c>
      <c r="C1589" s="16" t="n">
        <v>0.194934661551494</v>
      </c>
      <c r="D1589" s="16" t="n">
        <v>0.190445082771506</v>
      </c>
      <c r="E1589" s="16" t="n">
        <v>0.199858592543785</v>
      </c>
      <c r="F1589" s="16"/>
      <c r="G1589" s="16" t="n">
        <v>0.163390450634631</v>
      </c>
      <c r="H1589" s="16" t="n">
        <v>0.191661844340549</v>
      </c>
      <c r="I1589" s="16" t="n">
        <v>0.210438095683365</v>
      </c>
      <c r="J1589" s="16"/>
      <c r="K1589" s="16" t="n">
        <v>0.205043836641498</v>
      </c>
      <c r="L1589" s="16" t="n">
        <v>0.175695004752137</v>
      </c>
      <c r="M1589" s="16" t="n">
        <v>0.189303329751969</v>
      </c>
      <c r="N1589" s="16" t="n">
        <v>0.170223253854867</v>
      </c>
    </row>
    <row r="1590">
      <c r="B1590" t="s">
        <v>419</v>
      </c>
      <c r="C1590" s="16" t="n">
        <v>0.157761000434871</v>
      </c>
      <c r="D1590" s="16" t="n">
        <v>0.161054832901773</v>
      </c>
      <c r="E1590" s="16" t="n">
        <v>0.154759686176608</v>
      </c>
      <c r="F1590" s="16"/>
      <c r="G1590" s="16" t="n">
        <v>0.15754695830644</v>
      </c>
      <c r="H1590" s="16" t="n">
        <v>0.173277501131218</v>
      </c>
      <c r="I1590" s="16" t="n">
        <v>0.143410266138216</v>
      </c>
      <c r="J1590" s="16"/>
      <c r="K1590" s="16" t="n">
        <v>0.164343284446504</v>
      </c>
      <c r="L1590" s="16" t="n">
        <v>0.145145845677357</v>
      </c>
      <c r="M1590" s="16" t="n">
        <v>0.142204600724798</v>
      </c>
      <c r="N1590" s="16" t="n">
        <v>0.145911663163795</v>
      </c>
    </row>
    <row r="1591">
      <c r="B1591" t="s">
        <v>74</v>
      </c>
      <c r="C1591" s="16" t="n">
        <v>0.061184184822862</v>
      </c>
      <c r="D1591" s="16" t="n">
        <v>0.065450003934606</v>
      </c>
      <c r="E1591" s="16" t="n">
        <v>0.0585033723679012</v>
      </c>
      <c r="F1591" s="16"/>
      <c r="G1591" s="16" t="n">
        <v>0.0697272758339783</v>
      </c>
      <c r="H1591" s="16" t="n">
        <v>0.058062100914081</v>
      </c>
      <c r="I1591" s="16" t="n">
        <v>0.0607145420962806</v>
      </c>
      <c r="J1591" s="16"/>
      <c r="K1591" s="16" t="n">
        <v>0.0620180184586794</v>
      </c>
      <c r="L1591" s="16" t="n">
        <v>0.0607736292384307</v>
      </c>
      <c r="M1591" s="16" t="n">
        <v>0.0502667337978896</v>
      </c>
      <c r="N1591" s="16" t="n">
        <v>0.040449449631032</v>
      </c>
    </row>
    <row r="1592">
      <c r="B1592" t="s">
        <v>420</v>
      </c>
      <c r="C1592" s="16" t="n">
        <v>0.0469908800158714</v>
      </c>
      <c r="D1592" s="16" t="n">
        <v>0.0495435547090342</v>
      </c>
      <c r="E1592" s="16" t="n">
        <v>0.0436824401930781</v>
      </c>
      <c r="F1592" s="16"/>
      <c r="G1592" s="16" t="n">
        <v>0.0436579329866621</v>
      </c>
      <c r="H1592" s="16" t="n">
        <v>0.0472109420442732</v>
      </c>
      <c r="I1592" s="16" t="n">
        <v>0.0481025304123296</v>
      </c>
      <c r="J1592" s="16"/>
      <c r="K1592" s="16" t="n">
        <v>0.0521616491245524</v>
      </c>
      <c r="L1592" s="16" t="n">
        <v>0.0298254129169714</v>
      </c>
      <c r="M1592" s="16" t="n">
        <v>0.0456012786665775</v>
      </c>
      <c r="N1592" s="16" t="n">
        <v>0.0454654541087585</v>
      </c>
    </row>
    <row r="1593">
      <c r="B1593" t="s">
        <v>421</v>
      </c>
      <c r="C1593" s="16" t="n">
        <v>0.00711178211520125</v>
      </c>
      <c r="D1593" s="16" t="n">
        <v>0.00733957642818297</v>
      </c>
      <c r="E1593" s="16" t="n">
        <v>0.00706794274708387</v>
      </c>
      <c r="F1593" s="16"/>
      <c r="G1593" s="16" t="n">
        <v>0.00551277965260798</v>
      </c>
      <c r="H1593" s="16" t="n">
        <v>0.00572593535326596</v>
      </c>
      <c r="I1593" s="16" t="n">
        <v>0.00903260028220247</v>
      </c>
      <c r="J1593" s="16"/>
      <c r="K1593" s="16" t="n">
        <v>0.00845359457956109</v>
      </c>
      <c r="L1593" s="16" t="n">
        <v>0.00500815572046078</v>
      </c>
      <c r="M1593" s="16" t="n">
        <v>0.00371792880770415</v>
      </c>
      <c r="N1593" s="16" t="n">
        <v>0.00643377096033634</v>
      </c>
    </row>
    <row r="1594">
      <c r="C1594" s="16"/>
      <c r="D1594" s="16"/>
      <c r="E1594" s="16"/>
      <c r="F1594" s="16"/>
      <c r="G1594" s="16"/>
      <c r="H1594" s="16"/>
      <c r="I1594" s="16"/>
      <c r="J1594" s="16"/>
      <c r="K1594" s="16"/>
      <c r="L1594" s="16"/>
      <c r="M1594" s="16"/>
      <c r="N1594" s="16"/>
    </row>
    <row r="1595">
      <c r="B1595" s="7" t="s">
        <v>435</v>
      </c>
      <c r="C1595" s="16"/>
      <c r="D1595" s="16"/>
      <c r="E1595" s="16"/>
      <c r="F1595" s="16"/>
      <c r="G1595" s="16"/>
      <c r="H1595" s="16"/>
      <c r="I1595" s="16"/>
      <c r="J1595" s="16"/>
      <c r="K1595" s="16"/>
      <c r="L1595" s="16"/>
      <c r="M1595" s="16"/>
      <c r="N1595" s="16"/>
    </row>
    <row r="1596">
      <c r="B1596" s="26" t="s">
        <v>44</v>
      </c>
      <c r="C1596" s="16"/>
      <c r="D1596" s="16"/>
      <c r="E1596" s="16"/>
      <c r="F1596" s="16"/>
      <c r="G1596" s="16"/>
      <c r="H1596" s="16"/>
      <c r="I1596" s="16"/>
      <c r="J1596" s="16"/>
      <c r="K1596" s="16"/>
      <c r="L1596" s="16"/>
      <c r="M1596" s="16"/>
      <c r="N1596" s="16"/>
    </row>
    <row r="1597">
      <c r="B1597" t="s">
        <v>429</v>
      </c>
      <c r="C1597" s="16" t="n">
        <v>0.0171155262600987</v>
      </c>
      <c r="D1597" s="16" t="n">
        <v>0.016414441434574</v>
      </c>
      <c r="E1597" s="16" t="n">
        <v>0.0182580233606211</v>
      </c>
      <c r="F1597" s="16"/>
      <c r="G1597" s="16" t="n">
        <v>0.0186341230875767</v>
      </c>
      <c r="H1597" s="16" t="n">
        <v>0.020999435298987</v>
      </c>
      <c r="I1597" s="16" t="n">
        <v>0.0129024739732338</v>
      </c>
      <c r="J1597" s="16"/>
      <c r="K1597" s="16" t="n">
        <v>0.0215642582513741</v>
      </c>
      <c r="L1597" s="16" t="n">
        <v>0.00793471900774008</v>
      </c>
      <c r="M1597" s="16" t="n">
        <v>0.00458200822308387</v>
      </c>
      <c r="N1597" s="16" t="n">
        <v>0.0205172041375837</v>
      </c>
    </row>
    <row r="1598">
      <c r="B1598" t="s">
        <v>430</v>
      </c>
      <c r="C1598" s="16" t="n">
        <v>0.0323454162444871</v>
      </c>
      <c r="D1598" s="16" t="n">
        <v>0.043373171307673</v>
      </c>
      <c r="E1598" s="16" t="n">
        <v>0.0221647261107367</v>
      </c>
      <c r="F1598" s="16"/>
      <c r="G1598" s="16" t="n">
        <v>0.028469054836996</v>
      </c>
      <c r="H1598" s="16" t="n">
        <v>0.0427953813590881</v>
      </c>
      <c r="I1598" s="16" t="n">
        <v>0.0241546352231386</v>
      </c>
      <c r="J1598" s="16"/>
      <c r="K1598" s="16" t="n">
        <v>0.0320061807320904</v>
      </c>
      <c r="L1598" s="16" t="n">
        <v>0.0398567047440948</v>
      </c>
      <c r="M1598" s="16" t="n">
        <v>0.00922987796868966</v>
      </c>
      <c r="N1598" s="16" t="n">
        <v>0.0434528721889351</v>
      </c>
    </row>
    <row r="1599">
      <c r="B1599" t="s">
        <v>431</v>
      </c>
      <c r="C1599" s="16" t="n">
        <v>0.0988250409018846</v>
      </c>
      <c r="D1599" s="16" t="n">
        <v>0.104000128584083</v>
      </c>
      <c r="E1599" s="16" t="n">
        <v>0.0943735900054731</v>
      </c>
      <c r="F1599" s="16"/>
      <c r="G1599" s="16" t="n">
        <v>0.0549796538948366</v>
      </c>
      <c r="H1599" s="16" t="n">
        <v>0.102833053640002</v>
      </c>
      <c r="I1599" s="16" t="n">
        <v>0.112413453644948</v>
      </c>
      <c r="J1599" s="16"/>
      <c r="K1599" s="16" t="n">
        <v>0.098549590457545</v>
      </c>
      <c r="L1599" s="16" t="n">
        <v>0.109595377616768</v>
      </c>
      <c r="M1599" s="16" t="n">
        <v>0.0983955976072723</v>
      </c>
      <c r="N1599" s="16" t="n">
        <v>0.0786850576616121</v>
      </c>
    </row>
    <row r="1600">
      <c r="B1600" t="s">
        <v>432</v>
      </c>
      <c r="C1600" s="16" t="n">
        <v>0.322713498084086</v>
      </c>
      <c r="D1600" s="16" t="n">
        <v>0.324569843475967</v>
      </c>
      <c r="E1600" s="16" t="n">
        <v>0.32331082557461</v>
      </c>
      <c r="F1600" s="16"/>
      <c r="G1600" s="16" t="n">
        <v>0.35300264107447</v>
      </c>
      <c r="H1600" s="16" t="n">
        <v>0.314459952555672</v>
      </c>
      <c r="I1600" s="16" t="n">
        <v>0.318428941535682</v>
      </c>
      <c r="J1600" s="16"/>
      <c r="K1600" s="16" t="n">
        <v>0.311487699048884</v>
      </c>
      <c r="L1600" s="16" t="n">
        <v>0.344107781412125</v>
      </c>
      <c r="M1600" s="16" t="n">
        <v>0.342258188872274</v>
      </c>
      <c r="N1600" s="16" t="n">
        <v>0.332435940131922</v>
      </c>
    </row>
    <row r="1601">
      <c r="B1601" t="s">
        <v>433</v>
      </c>
      <c r="C1601" s="16" t="n">
        <v>0.478244542858808</v>
      </c>
      <c r="D1601" s="16" t="n">
        <v>0.456750966521278</v>
      </c>
      <c r="E1601" s="16" t="n">
        <v>0.493956851829355</v>
      </c>
      <c r="F1601" s="16"/>
      <c r="G1601" s="16" t="n">
        <v>0.490610648496776</v>
      </c>
      <c r="H1601" s="16" t="n">
        <v>0.468230699535811</v>
      </c>
      <c r="I1601" s="16" t="n">
        <v>0.482676489907964</v>
      </c>
      <c r="J1601" s="16"/>
      <c r="K1601" s="16" t="n">
        <v>0.482796002355567</v>
      </c>
      <c r="L1601" s="16" t="n">
        <v>0.44570036775653</v>
      </c>
      <c r="M1601" s="16" t="n">
        <v>0.521738549272053</v>
      </c>
      <c r="N1601" s="16" t="n">
        <v>0.467392895991438</v>
      </c>
    </row>
    <row r="1602">
      <c r="B1602" t="s">
        <v>74</v>
      </c>
      <c r="C1602" s="16" t="n">
        <v>0.0507559756506357</v>
      </c>
      <c r="D1602" s="16" t="n">
        <v>0.0548914486764254</v>
      </c>
      <c r="E1602" s="16" t="n">
        <v>0.0479359831192042</v>
      </c>
      <c r="F1602" s="16"/>
      <c r="G1602" s="16" t="n">
        <v>0.0543038786093448</v>
      </c>
      <c r="H1602" s="16" t="n">
        <v>0.0506814776104401</v>
      </c>
      <c r="I1602" s="16" t="n">
        <v>0.0494240057150338</v>
      </c>
      <c r="J1602" s="16"/>
      <c r="K1602" s="16" t="n">
        <v>0.0535962691545399</v>
      </c>
      <c r="L1602" s="16" t="n">
        <v>0.0528050494627419</v>
      </c>
      <c r="M1602" s="16" t="n">
        <v>0.0237957780566267</v>
      </c>
      <c r="N1602" s="16" t="n">
        <v>0.0575160298885089</v>
      </c>
    </row>
    <row r="1603">
      <c r="C1603" s="16"/>
      <c r="D1603" s="16"/>
      <c r="E1603" s="16"/>
      <c r="F1603" s="16"/>
      <c r="G1603" s="16"/>
      <c r="H1603" s="16"/>
      <c r="I1603" s="16"/>
      <c r="J1603" s="16"/>
      <c r="K1603" s="16"/>
      <c r="L1603" s="16"/>
      <c r="M1603" s="16"/>
      <c r="N1603" s="16"/>
    </row>
    <row r="1604">
      <c r="B1604" s="7" t="s">
        <v>436</v>
      </c>
      <c r="C1604" s="16"/>
      <c r="D1604" s="16"/>
      <c r="E1604" s="16"/>
      <c r="F1604" s="16"/>
      <c r="G1604" s="16"/>
      <c r="H1604" s="16"/>
      <c r="I1604" s="16"/>
      <c r="J1604" s="16"/>
      <c r="K1604" s="16"/>
      <c r="L1604" s="16"/>
      <c r="M1604" s="16"/>
      <c r="N1604" s="16"/>
    </row>
    <row r="1605">
      <c r="B1605" s="26" t="s">
        <v>44</v>
      </c>
      <c r="C1605" s="16"/>
      <c r="D1605" s="16"/>
      <c r="E1605" s="16"/>
      <c r="F1605" s="16"/>
      <c r="G1605" s="16"/>
      <c r="H1605" s="16"/>
      <c r="I1605" s="16"/>
      <c r="J1605" s="16"/>
      <c r="K1605" s="16"/>
      <c r="L1605" s="16"/>
      <c r="M1605" s="16"/>
      <c r="N1605" s="16"/>
    </row>
    <row r="1606">
      <c r="B1606" t="s">
        <v>429</v>
      </c>
      <c r="C1606" s="16" t="n">
        <v>0.0327467642357015</v>
      </c>
      <c r="D1606" s="16" t="n">
        <v>0.0355255154914136</v>
      </c>
      <c r="E1606" s="16" t="n">
        <v>0.0297318865253561</v>
      </c>
      <c r="F1606" s="16"/>
      <c r="G1606" s="16" t="n">
        <v>0.0225147776549815</v>
      </c>
      <c r="H1606" s="16" t="n">
        <v>0.0266735589482943</v>
      </c>
      <c r="I1606" s="16" t="n">
        <v>0.0424379902266772</v>
      </c>
      <c r="J1606" s="16"/>
      <c r="K1606" s="16" t="n">
        <v>0.0379883421959569</v>
      </c>
      <c r="L1606" s="16" t="n">
        <v>0.021657886498227</v>
      </c>
      <c r="M1606" s="16" t="n">
        <v>0.00623359415471523</v>
      </c>
      <c r="N1606" s="16" t="n">
        <v>0.0275637537360119</v>
      </c>
    </row>
    <row r="1607">
      <c r="B1607" t="s">
        <v>430</v>
      </c>
      <c r="C1607" s="16" t="n">
        <v>0.0462364883112078</v>
      </c>
      <c r="D1607" s="16" t="n">
        <v>0.0562415433847258</v>
      </c>
      <c r="E1607" s="16" t="n">
        <v>0.0365504372254472</v>
      </c>
      <c r="F1607" s="16"/>
      <c r="G1607" s="16" t="n">
        <v>0.0400839099080807</v>
      </c>
      <c r="H1607" s="16" t="n">
        <v>0.0478628401870161</v>
      </c>
      <c r="I1607" s="16" t="n">
        <v>0.0471534818814395</v>
      </c>
      <c r="J1607" s="16"/>
      <c r="K1607" s="16" t="n">
        <v>0.0522557520667577</v>
      </c>
      <c r="L1607" s="16" t="n">
        <v>0.0332756176859674</v>
      </c>
      <c r="M1607" s="16" t="n">
        <v>0.0363184509036247</v>
      </c>
      <c r="N1607" s="16" t="n">
        <v>0.0380590962385811</v>
      </c>
    </row>
    <row r="1608">
      <c r="B1608" t="s">
        <v>431</v>
      </c>
      <c r="C1608" s="16" t="n">
        <v>0.140873735742836</v>
      </c>
      <c r="D1608" s="16" t="n">
        <v>0.136460879838315</v>
      </c>
      <c r="E1608" s="16" t="n">
        <v>0.146053199262073</v>
      </c>
      <c r="F1608" s="16"/>
      <c r="G1608" s="16" t="n">
        <v>0.137341884738088</v>
      </c>
      <c r="H1608" s="16" t="n">
        <v>0.154001278067061</v>
      </c>
      <c r="I1608" s="16" t="n">
        <v>0.130055890236895</v>
      </c>
      <c r="J1608" s="16"/>
      <c r="K1608" s="16" t="n">
        <v>0.138474785730805</v>
      </c>
      <c r="L1608" s="16" t="n">
        <v>0.174508411346057</v>
      </c>
      <c r="M1608" s="16" t="n">
        <v>0.111600693794319</v>
      </c>
      <c r="N1608" s="16" t="n">
        <v>0.115460704732231</v>
      </c>
    </row>
    <row r="1609">
      <c r="B1609" t="s">
        <v>432</v>
      </c>
      <c r="C1609" s="16" t="n">
        <v>0.329374552390995</v>
      </c>
      <c r="D1609" s="16" t="n">
        <v>0.320854085009559</v>
      </c>
      <c r="E1609" s="16" t="n">
        <v>0.338211534033079</v>
      </c>
      <c r="F1609" s="16"/>
      <c r="G1609" s="16" t="n">
        <v>0.314811653920509</v>
      </c>
      <c r="H1609" s="16" t="n">
        <v>0.321177450884437</v>
      </c>
      <c r="I1609" s="16" t="n">
        <v>0.34275220952567</v>
      </c>
      <c r="J1609" s="16"/>
      <c r="K1609" s="16" t="n">
        <v>0.322056797459805</v>
      </c>
      <c r="L1609" s="16" t="n">
        <v>0.331126077123467</v>
      </c>
      <c r="M1609" s="16" t="n">
        <v>0.348790197212207</v>
      </c>
      <c r="N1609" s="16" t="n">
        <v>0.356592985751947</v>
      </c>
    </row>
    <row r="1610">
      <c r="B1610" t="s">
        <v>433</v>
      </c>
      <c r="C1610" s="16" t="n">
        <v>0.392964108923951</v>
      </c>
      <c r="D1610" s="16" t="n">
        <v>0.390039769645678</v>
      </c>
      <c r="E1610" s="16" t="n">
        <v>0.393225994888293</v>
      </c>
      <c r="F1610" s="16"/>
      <c r="G1610" s="16" t="n">
        <v>0.449415014059642</v>
      </c>
      <c r="H1610" s="16" t="n">
        <v>0.377371939129077</v>
      </c>
      <c r="I1610" s="16" t="n">
        <v>0.38517397542721</v>
      </c>
      <c r="J1610" s="16"/>
      <c r="K1610" s="16" t="n">
        <v>0.388737976919102</v>
      </c>
      <c r="L1610" s="16" t="n">
        <v>0.378797399434147</v>
      </c>
      <c r="M1610" s="16" t="n">
        <v>0.465037503847619</v>
      </c>
      <c r="N1610" s="16" t="n">
        <v>0.391778504493201</v>
      </c>
    </row>
    <row r="1611">
      <c r="B1611" t="s">
        <v>74</v>
      </c>
      <c r="C1611" s="16" t="n">
        <v>0.0578043503953081</v>
      </c>
      <c r="D1611" s="16" t="n">
        <v>0.0608782066303073</v>
      </c>
      <c r="E1611" s="16" t="n">
        <v>0.0562269480657519</v>
      </c>
      <c r="F1611" s="16"/>
      <c r="G1611" s="16" t="n">
        <v>0.0358327597186992</v>
      </c>
      <c r="H1611" s="16" t="n">
        <v>0.0729129327841154</v>
      </c>
      <c r="I1611" s="16" t="n">
        <v>0.0524264527021078</v>
      </c>
      <c r="J1611" s="16"/>
      <c r="K1611" s="16" t="n">
        <v>0.0604863456275733</v>
      </c>
      <c r="L1611" s="16" t="n">
        <v>0.0606346079121346</v>
      </c>
      <c r="M1611" s="16" t="n">
        <v>0.0320195600875147</v>
      </c>
      <c r="N1611" s="16" t="n">
        <v>0.0705449550480275</v>
      </c>
    </row>
    <row r="1612">
      <c r="C1612" s="16"/>
      <c r="D1612" s="16"/>
      <c r="E1612" s="16"/>
      <c r="F1612" s="16"/>
      <c r="G1612" s="16"/>
      <c r="H1612" s="16"/>
      <c r="I1612" s="16"/>
      <c r="J1612" s="16"/>
      <c r="K1612" s="16"/>
      <c r="L1612" s="16"/>
      <c r="M1612" s="16"/>
      <c r="N1612" s="16"/>
    </row>
    <row r="1613">
      <c r="B1613" s="7" t="s">
        <v>437</v>
      </c>
      <c r="C1613" s="16"/>
      <c r="D1613" s="16"/>
      <c r="E1613" s="16"/>
      <c r="F1613" s="16"/>
      <c r="G1613" s="16"/>
      <c r="H1613" s="16"/>
      <c r="I1613" s="16"/>
      <c r="J1613" s="16"/>
      <c r="K1613" s="16"/>
      <c r="L1613" s="16"/>
      <c r="M1613" s="16"/>
      <c r="N1613" s="16"/>
    </row>
    <row r="1614">
      <c r="B1614" s="26" t="s">
        <v>44</v>
      </c>
      <c r="C1614" s="16"/>
      <c r="D1614" s="16"/>
      <c r="E1614" s="16"/>
      <c r="F1614" s="16"/>
      <c r="G1614" s="16"/>
      <c r="H1614" s="16"/>
      <c r="I1614" s="16"/>
      <c r="J1614" s="16"/>
      <c r="K1614" s="16"/>
      <c r="L1614" s="16"/>
      <c r="M1614" s="16"/>
      <c r="N1614" s="16"/>
    </row>
    <row r="1615">
      <c r="B1615" t="s">
        <v>429</v>
      </c>
      <c r="C1615" s="16" t="n">
        <v>0.0192368326828178</v>
      </c>
      <c r="D1615" s="16" t="n">
        <v>0.0204503087744544</v>
      </c>
      <c r="E1615" s="16" t="n">
        <v>0.0185215631874632</v>
      </c>
      <c r="F1615" s="16"/>
      <c r="G1615" s="16" t="n">
        <v>0.0264409889759179</v>
      </c>
      <c r="H1615" s="16" t="n">
        <v>0.0191038049549358</v>
      </c>
      <c r="I1615" s="16" t="n">
        <v>0.0165152432005839</v>
      </c>
      <c r="J1615" s="16"/>
      <c r="K1615" s="16" t="n">
        <v>0.0185464569929301</v>
      </c>
      <c r="L1615" s="16" t="n">
        <v>0.0296498364660287</v>
      </c>
      <c r="M1615" s="16" t="n">
        <v>0.00429959574484194</v>
      </c>
      <c r="N1615" s="16" t="n">
        <v>0.0228610441758381</v>
      </c>
    </row>
    <row r="1616">
      <c r="B1616" t="s">
        <v>430</v>
      </c>
      <c r="C1616" s="16" t="n">
        <v>0.034537808801722</v>
      </c>
      <c r="D1616" s="16" t="n">
        <v>0.0417245247068771</v>
      </c>
      <c r="E1616" s="16" t="n">
        <v>0.0282507912834556</v>
      </c>
      <c r="F1616" s="16"/>
      <c r="G1616" s="16" t="n">
        <v>0.045209470758984</v>
      </c>
      <c r="H1616" s="16" t="n">
        <v>0.0272130658669071</v>
      </c>
      <c r="I1616" s="16" t="n">
        <v>0.0371372747402383</v>
      </c>
      <c r="J1616" s="16"/>
      <c r="K1616" s="16" t="n">
        <v>0.0366351579233108</v>
      </c>
      <c r="L1616" s="16" t="n">
        <v>0.0364036364622482</v>
      </c>
      <c r="M1616" s="16" t="n">
        <v>0.0147774966454339</v>
      </c>
      <c r="N1616" s="16" t="n">
        <v>0.0370615321453009</v>
      </c>
    </row>
    <row r="1617">
      <c r="B1617" t="s">
        <v>431</v>
      </c>
      <c r="C1617" s="16" t="n">
        <v>0.120174762725207</v>
      </c>
      <c r="D1617" s="16" t="n">
        <v>0.136575872026054</v>
      </c>
      <c r="E1617" s="16" t="n">
        <v>0.105810235408796</v>
      </c>
      <c r="F1617" s="16"/>
      <c r="G1617" s="16" t="n">
        <v>0.0988126799281699</v>
      </c>
      <c r="H1617" s="16" t="n">
        <v>0.122578837505989</v>
      </c>
      <c r="I1617" s="16" t="n">
        <v>0.126375360117811</v>
      </c>
      <c r="J1617" s="16"/>
      <c r="K1617" s="16" t="n">
        <v>0.114136385244889</v>
      </c>
      <c r="L1617" s="16" t="n">
        <v>0.155551759240762</v>
      </c>
      <c r="M1617" s="16" t="n">
        <v>0.0988354241934555</v>
      </c>
      <c r="N1617" s="16" t="n">
        <v>0.10891502396009</v>
      </c>
    </row>
    <row r="1618">
      <c r="B1618" t="s">
        <v>432</v>
      </c>
      <c r="C1618" s="16" t="n">
        <v>0.360714563047475</v>
      </c>
      <c r="D1618" s="16" t="n">
        <v>0.338876871078903</v>
      </c>
      <c r="E1618" s="16" t="n">
        <v>0.385134459987807</v>
      </c>
      <c r="F1618" s="16"/>
      <c r="G1618" s="16" t="n">
        <v>0.352122195670864</v>
      </c>
      <c r="H1618" s="16" t="n">
        <v>0.374831829884017</v>
      </c>
      <c r="I1618" s="16" t="n">
        <v>0.350974656790712</v>
      </c>
      <c r="J1618" s="16"/>
      <c r="K1618" s="16" t="n">
        <v>0.355582393809023</v>
      </c>
      <c r="L1618" s="16" t="n">
        <v>0.34438760185334</v>
      </c>
      <c r="M1618" s="16" t="n">
        <v>0.433260908864136</v>
      </c>
      <c r="N1618" s="16" t="n">
        <v>0.341248165387096</v>
      </c>
    </row>
    <row r="1619">
      <c r="B1619" t="s">
        <v>433</v>
      </c>
      <c r="C1619" s="16" t="n">
        <v>0.414586153473524</v>
      </c>
      <c r="D1619" s="16" t="n">
        <v>0.413193096234784</v>
      </c>
      <c r="E1619" s="16" t="n">
        <v>0.40865314133046</v>
      </c>
      <c r="F1619" s="16"/>
      <c r="G1619" s="16" t="n">
        <v>0.439911621061023</v>
      </c>
      <c r="H1619" s="16" t="n">
        <v>0.399068418354158</v>
      </c>
      <c r="I1619" s="16" t="n">
        <v>0.419020048711835</v>
      </c>
      <c r="J1619" s="16"/>
      <c r="K1619" s="16" t="n">
        <v>0.416316335583078</v>
      </c>
      <c r="L1619" s="16" t="n">
        <v>0.39201192589684</v>
      </c>
      <c r="M1619" s="16" t="n">
        <v>0.428706502234701</v>
      </c>
      <c r="N1619" s="16" t="n">
        <v>0.437716040126933</v>
      </c>
    </row>
    <row r="1620">
      <c r="B1620" t="s">
        <v>74</v>
      </c>
      <c r="C1620" s="16" t="n">
        <v>0.0507498792692547</v>
      </c>
      <c r="D1620" s="16" t="n">
        <v>0.0491793271789273</v>
      </c>
      <c r="E1620" s="16" t="n">
        <v>0.0536298088020177</v>
      </c>
      <c r="F1620" s="16"/>
      <c r="G1620" s="16" t="n">
        <v>0.0375030436050416</v>
      </c>
      <c r="H1620" s="16" t="n">
        <v>0.0572040434339924</v>
      </c>
      <c r="I1620" s="16" t="n">
        <v>0.0499774164388197</v>
      </c>
      <c r="J1620" s="16"/>
      <c r="K1620" s="16" t="n">
        <v>0.0587832704467699</v>
      </c>
      <c r="L1620" s="16" t="n">
        <v>0.041995240080781</v>
      </c>
      <c r="M1620" s="16" t="n">
        <v>0.0201200723174323</v>
      </c>
      <c r="N1620" s="16" t="n">
        <v>0.0521981942047416</v>
      </c>
    </row>
    <row r="1621">
      <c r="C1621" s="16"/>
      <c r="D1621" s="16"/>
      <c r="E1621" s="16"/>
      <c r="F1621" s="16"/>
      <c r="G1621" s="16"/>
      <c r="H1621" s="16"/>
      <c r="I1621" s="16"/>
      <c r="J1621" s="16"/>
      <c r="K1621" s="16"/>
      <c r="L1621" s="16"/>
      <c r="M1621" s="16"/>
      <c r="N1621" s="16"/>
    </row>
    <row r="1622">
      <c r="B1622" s="7" t="s">
        <v>438</v>
      </c>
      <c r="C1622" s="16"/>
      <c r="D1622" s="16"/>
      <c r="E1622" s="16"/>
      <c r="F1622" s="16"/>
      <c r="G1622" s="16"/>
      <c r="H1622" s="16"/>
      <c r="I1622" s="16"/>
      <c r="J1622" s="16"/>
      <c r="K1622" s="16"/>
      <c r="L1622" s="16"/>
      <c r="M1622" s="16"/>
      <c r="N1622" s="16"/>
    </row>
    <row r="1623">
      <c r="B1623" s="26" t="s">
        <v>44</v>
      </c>
      <c r="C1623" s="16"/>
      <c r="D1623" s="16"/>
      <c r="E1623" s="16"/>
      <c r="F1623" s="16"/>
      <c r="G1623" s="16"/>
      <c r="H1623" s="16"/>
      <c r="I1623" s="16"/>
      <c r="J1623" s="16"/>
      <c r="K1623" s="16"/>
      <c r="L1623" s="16"/>
      <c r="M1623" s="16"/>
      <c r="N1623" s="16"/>
    </row>
    <row r="1624">
      <c r="B1624" t="s">
        <v>429</v>
      </c>
      <c r="C1624" s="16" t="n">
        <v>0.016731716727051</v>
      </c>
      <c r="D1624" s="16" t="n">
        <v>0.0181725727861023</v>
      </c>
      <c r="E1624" s="16" t="n">
        <v>0.0148387486451331</v>
      </c>
      <c r="F1624" s="16"/>
      <c r="G1624" s="16" t="n">
        <v>0.0223768044025426</v>
      </c>
      <c r="H1624" s="16" t="n">
        <v>0.0143281690658131</v>
      </c>
      <c r="I1624" s="16" t="n">
        <v>0.0167382001105297</v>
      </c>
      <c r="J1624" s="16"/>
      <c r="K1624" s="16" t="n">
        <v>0.0192600560468628</v>
      </c>
      <c r="L1624" s="16" t="n">
        <v>0.0140002837175786</v>
      </c>
      <c r="M1624" s="16" t="n">
        <v>0.00458200822308387</v>
      </c>
      <c r="N1624" s="16" t="n">
        <v>0.0121359293037027</v>
      </c>
    </row>
    <row r="1625">
      <c r="B1625" t="s">
        <v>430</v>
      </c>
      <c r="C1625" s="16" t="n">
        <v>0.0307071757819831</v>
      </c>
      <c r="D1625" s="16" t="n">
        <v>0.0347602345431653</v>
      </c>
      <c r="E1625" s="16" t="n">
        <v>0.0274515940378304</v>
      </c>
      <c r="F1625" s="16"/>
      <c r="G1625" s="16" t="n">
        <v>0.0366815637029999</v>
      </c>
      <c r="H1625" s="16" t="n">
        <v>0.027528122235885</v>
      </c>
      <c r="I1625" s="16" t="n">
        <v>0.0313050657166385</v>
      </c>
      <c r="J1625" s="16"/>
      <c r="K1625" s="16" t="n">
        <v>0.0310462550490384</v>
      </c>
      <c r="L1625" s="16" t="n">
        <v>0.0441097043718692</v>
      </c>
      <c r="M1625" s="16" t="n">
        <v>0.0170037628250403</v>
      </c>
      <c r="N1625" s="16" t="n">
        <v>0.0195511537538143</v>
      </c>
    </row>
    <row r="1626">
      <c r="B1626" t="s">
        <v>431</v>
      </c>
      <c r="C1626" s="16" t="n">
        <v>0.117321083091729</v>
      </c>
      <c r="D1626" s="16" t="n">
        <v>0.126438818844031</v>
      </c>
      <c r="E1626" s="16" t="n">
        <v>0.1112435855677</v>
      </c>
      <c r="F1626" s="16"/>
      <c r="G1626" s="16" t="n">
        <v>0.106184603238679</v>
      </c>
      <c r="H1626" s="16" t="n">
        <v>0.120714632831575</v>
      </c>
      <c r="I1626" s="16" t="n">
        <v>0.118562459078208</v>
      </c>
      <c r="J1626" s="16"/>
      <c r="K1626" s="16" t="n">
        <v>0.115747865059946</v>
      </c>
      <c r="L1626" s="16" t="n">
        <v>0.144942479305241</v>
      </c>
      <c r="M1626" s="16" t="n">
        <v>0.0899173829534846</v>
      </c>
      <c r="N1626" s="16" t="n">
        <v>0.112240769646203</v>
      </c>
    </row>
    <row r="1627">
      <c r="B1627" t="s">
        <v>432</v>
      </c>
      <c r="C1627" s="16" t="n">
        <v>0.308760483210856</v>
      </c>
      <c r="D1627" s="16" t="n">
        <v>0.322100009161747</v>
      </c>
      <c r="E1627" s="16" t="n">
        <v>0.297638143576282</v>
      </c>
      <c r="F1627" s="16"/>
      <c r="G1627" s="16" t="n">
        <v>0.291068579271488</v>
      </c>
      <c r="H1627" s="16" t="n">
        <v>0.321048813780382</v>
      </c>
      <c r="I1627" s="16" t="n">
        <v>0.304316013678619</v>
      </c>
      <c r="J1627" s="16"/>
      <c r="K1627" s="16" t="n">
        <v>0.297357130266347</v>
      </c>
      <c r="L1627" s="16" t="n">
        <v>0.323228932966647</v>
      </c>
      <c r="M1627" s="16" t="n">
        <v>0.357460238796733</v>
      </c>
      <c r="N1627" s="16" t="n">
        <v>0.306637339377437</v>
      </c>
    </row>
    <row r="1628">
      <c r="B1628" t="s">
        <v>433</v>
      </c>
      <c r="C1628" s="16" t="n">
        <v>0.473892265671064</v>
      </c>
      <c r="D1628" s="16" t="n">
        <v>0.44365719202253</v>
      </c>
      <c r="E1628" s="16" t="n">
        <v>0.497163690900422</v>
      </c>
      <c r="F1628" s="16"/>
      <c r="G1628" s="16" t="n">
        <v>0.493170690696933</v>
      </c>
      <c r="H1628" s="16" t="n">
        <v>0.454804740486012</v>
      </c>
      <c r="I1628" s="16" t="n">
        <v>0.484035533932881</v>
      </c>
      <c r="J1628" s="16"/>
      <c r="K1628" s="16" t="n">
        <v>0.478127238833888</v>
      </c>
      <c r="L1628" s="16" t="n">
        <v>0.429234933367912</v>
      </c>
      <c r="M1628" s="16" t="n">
        <v>0.502740018556475</v>
      </c>
      <c r="N1628" s="16" t="n">
        <v>0.502445814687166</v>
      </c>
    </row>
    <row r="1629">
      <c r="B1629" t="s">
        <v>74</v>
      </c>
      <c r="C1629" s="16" t="n">
        <v>0.0525872755173173</v>
      </c>
      <c r="D1629" s="16" t="n">
        <v>0.0548711726424243</v>
      </c>
      <c r="E1629" s="16" t="n">
        <v>0.0516642372726316</v>
      </c>
      <c r="F1629" s="16"/>
      <c r="G1629" s="16" t="n">
        <v>0.0505177586873567</v>
      </c>
      <c r="H1629" s="16" t="n">
        <v>0.0615755216003329</v>
      </c>
      <c r="I1629" s="16" t="n">
        <v>0.0450427274831234</v>
      </c>
      <c r="J1629" s="16"/>
      <c r="K1629" s="16" t="n">
        <v>0.0584614547439182</v>
      </c>
      <c r="L1629" s="16" t="n">
        <v>0.0444836662707521</v>
      </c>
      <c r="M1629" s="16" t="n">
        <v>0.0282965886451836</v>
      </c>
      <c r="N1629" s="16" t="n">
        <v>0.046988993231677</v>
      </c>
    </row>
    <row r="1630">
      <c r="C1630" s="16"/>
      <c r="D1630" s="16"/>
      <c r="E1630" s="16"/>
      <c r="F1630" s="16"/>
      <c r="G1630" s="16"/>
      <c r="H1630" s="16"/>
      <c r="I1630" s="16"/>
      <c r="J1630" s="16"/>
      <c r="K1630" s="16"/>
      <c r="L1630" s="16"/>
      <c r="M1630" s="16"/>
      <c r="N1630" s="16"/>
    </row>
    <row r="1631">
      <c r="B1631" s="7" t="s">
        <v>439</v>
      </c>
      <c r="C1631" s="16"/>
      <c r="D1631" s="16"/>
      <c r="E1631" s="16"/>
      <c r="F1631" s="16"/>
      <c r="G1631" s="16"/>
      <c r="H1631" s="16"/>
      <c r="I1631" s="16"/>
      <c r="J1631" s="16"/>
      <c r="K1631" s="16"/>
      <c r="L1631" s="16"/>
      <c r="M1631" s="16"/>
      <c r="N1631" s="16"/>
    </row>
    <row r="1632">
      <c r="B1632" s="26" t="s">
        <v>44</v>
      </c>
      <c r="C1632" s="16"/>
      <c r="D1632" s="16"/>
      <c r="E1632" s="16"/>
      <c r="F1632" s="16"/>
      <c r="G1632" s="16"/>
      <c r="H1632" s="16"/>
      <c r="I1632" s="16"/>
      <c r="J1632" s="16"/>
      <c r="K1632" s="16"/>
      <c r="L1632" s="16"/>
      <c r="M1632" s="16"/>
      <c r="N1632" s="16"/>
    </row>
    <row r="1633">
      <c r="B1633" t="s">
        <v>429</v>
      </c>
      <c r="C1633" s="16" t="n">
        <v>0.0112657680804667</v>
      </c>
      <c r="D1633" s="16" t="n">
        <v>0.0126096633618982</v>
      </c>
      <c r="E1633" s="16" t="n">
        <v>0.0102142999877813</v>
      </c>
      <c r="F1633" s="16"/>
      <c r="G1633" s="16" t="n">
        <v>0.00269593120945084</v>
      </c>
      <c r="H1633" s="16" t="n">
        <v>0.017540758436444</v>
      </c>
      <c r="I1633" s="16" t="n">
        <v>0.00881277027369017</v>
      </c>
      <c r="J1633" s="16"/>
      <c r="K1633" s="16" t="n">
        <v>0.0136877935547873</v>
      </c>
      <c r="L1633" s="16" t="n">
        <v>0.00712088966821487</v>
      </c>
      <c r="M1633" s="16" t="n">
        <v>0</v>
      </c>
      <c r="N1633" s="16" t="n">
        <v>0.0170612100485485</v>
      </c>
    </row>
    <row r="1634">
      <c r="B1634" t="s">
        <v>430</v>
      </c>
      <c r="C1634" s="16" t="n">
        <v>0.0293178451950983</v>
      </c>
      <c r="D1634" s="16" t="n">
        <v>0.0389986582260069</v>
      </c>
      <c r="E1634" s="16" t="n">
        <v>0.0204044828234473</v>
      </c>
      <c r="F1634" s="16"/>
      <c r="G1634" s="16" t="n">
        <v>0.0415171128168671</v>
      </c>
      <c r="H1634" s="16" t="n">
        <v>0.0359958550884727</v>
      </c>
      <c r="I1634" s="16" t="n">
        <v>0.0182869632286483</v>
      </c>
      <c r="J1634" s="16"/>
      <c r="K1634" s="16" t="n">
        <v>0.0282761196035461</v>
      </c>
      <c r="L1634" s="16" t="n">
        <v>0.0358277111860863</v>
      </c>
      <c r="M1634" s="16" t="n">
        <v>0.0195772408904074</v>
      </c>
      <c r="N1634" s="16" t="n">
        <v>0.0239383785824704</v>
      </c>
    </row>
    <row r="1635">
      <c r="B1635" t="s">
        <v>431</v>
      </c>
      <c r="C1635" s="16" t="n">
        <v>0.10524219599481</v>
      </c>
      <c r="D1635" s="16" t="n">
        <v>0.112391526220369</v>
      </c>
      <c r="E1635" s="16" t="n">
        <v>0.0989753872469433</v>
      </c>
      <c r="F1635" s="16"/>
      <c r="G1635" s="16" t="n">
        <v>0.0603724216160082</v>
      </c>
      <c r="H1635" s="16" t="n">
        <v>0.094956467125378</v>
      </c>
      <c r="I1635" s="16" t="n">
        <v>0.132532917924329</v>
      </c>
      <c r="J1635" s="16"/>
      <c r="K1635" s="16" t="n">
        <v>0.0964356001620208</v>
      </c>
      <c r="L1635" s="16" t="n">
        <v>0.145451833080984</v>
      </c>
      <c r="M1635" s="16" t="n">
        <v>0.0896357109006309</v>
      </c>
      <c r="N1635" s="16" t="n">
        <v>0.0997968271684709</v>
      </c>
    </row>
    <row r="1636">
      <c r="B1636" t="s">
        <v>432</v>
      </c>
      <c r="C1636" s="16" t="n">
        <v>0.3187565769588</v>
      </c>
      <c r="D1636" s="16" t="n">
        <v>0.304971682738041</v>
      </c>
      <c r="E1636" s="16" t="n">
        <v>0.333835516230924</v>
      </c>
      <c r="F1636" s="16"/>
      <c r="G1636" s="16" t="n">
        <v>0.307071548658957</v>
      </c>
      <c r="H1636" s="16" t="n">
        <v>0.327898992009998</v>
      </c>
      <c r="I1636" s="16" t="n">
        <v>0.314866337151984</v>
      </c>
      <c r="J1636" s="16"/>
      <c r="K1636" s="16" t="n">
        <v>0.326409471430101</v>
      </c>
      <c r="L1636" s="16" t="n">
        <v>0.281380460286834</v>
      </c>
      <c r="M1636" s="16" t="n">
        <v>0.357666113269153</v>
      </c>
      <c r="N1636" s="16" t="n">
        <v>0.306936903901146</v>
      </c>
    </row>
    <row r="1637">
      <c r="B1637" t="s">
        <v>433</v>
      </c>
      <c r="C1637" s="16" t="n">
        <v>0.480942934419785</v>
      </c>
      <c r="D1637" s="16" t="n">
        <v>0.47305166894683</v>
      </c>
      <c r="E1637" s="16" t="n">
        <v>0.484186870253274</v>
      </c>
      <c r="F1637" s="16"/>
      <c r="G1637" s="16" t="n">
        <v>0.534356195573489</v>
      </c>
      <c r="H1637" s="16" t="n">
        <v>0.462628454620387</v>
      </c>
      <c r="I1637" s="16" t="n">
        <v>0.476885158881443</v>
      </c>
      <c r="J1637" s="16"/>
      <c r="K1637" s="16" t="n">
        <v>0.478118456289702</v>
      </c>
      <c r="L1637" s="16" t="n">
        <v>0.472084610151632</v>
      </c>
      <c r="M1637" s="16" t="n">
        <v>0.501106417486921</v>
      </c>
      <c r="N1637" s="16" t="n">
        <v>0.490861791520128</v>
      </c>
    </row>
    <row r="1638">
      <c r="B1638" t="s">
        <v>74</v>
      </c>
      <c r="C1638" s="16" t="n">
        <v>0.0544746793510399</v>
      </c>
      <c r="D1638" s="16" t="n">
        <v>0.0579768005068553</v>
      </c>
      <c r="E1638" s="16" t="n">
        <v>0.0523834434576303</v>
      </c>
      <c r="F1638" s="16"/>
      <c r="G1638" s="16" t="n">
        <v>0.0539867901252284</v>
      </c>
      <c r="H1638" s="16" t="n">
        <v>0.0609794727193206</v>
      </c>
      <c r="I1638" s="16" t="n">
        <v>0.0486158525399049</v>
      </c>
      <c r="J1638" s="16"/>
      <c r="K1638" s="16" t="n">
        <v>0.0570725589598427</v>
      </c>
      <c r="L1638" s="16" t="n">
        <v>0.0581344956262482</v>
      </c>
      <c r="M1638" s="16" t="n">
        <v>0.0320145174528877</v>
      </c>
      <c r="N1638" s="16" t="n">
        <v>0.0614048887792361</v>
      </c>
    </row>
    <row r="1639">
      <c r="C1639" s="16"/>
      <c r="D1639" s="16"/>
      <c r="E1639" s="16"/>
      <c r="F1639" s="16"/>
      <c r="G1639" s="16"/>
      <c r="H1639" s="16"/>
      <c r="I1639" s="16"/>
      <c r="J1639" s="16"/>
      <c r="K1639" s="16"/>
      <c r="L1639" s="16"/>
      <c r="M1639" s="16"/>
      <c r="N1639" s="16"/>
    </row>
    <row r="1640">
      <c r="B1640" s="7" t="s">
        <v>440</v>
      </c>
      <c r="C1640" s="16"/>
      <c r="D1640" s="16"/>
      <c r="E1640" s="16"/>
      <c r="F1640" s="16"/>
      <c r="G1640" s="16"/>
      <c r="H1640" s="16"/>
      <c r="I1640" s="16"/>
      <c r="J1640" s="16"/>
      <c r="K1640" s="16"/>
      <c r="L1640" s="16"/>
      <c r="M1640" s="16"/>
      <c r="N1640" s="16"/>
    </row>
    <row r="1641">
      <c r="B1641" s="26" t="s">
        <v>44</v>
      </c>
      <c r="C1641" s="16"/>
      <c r="D1641" s="16"/>
      <c r="E1641" s="16"/>
      <c r="F1641" s="16"/>
      <c r="G1641" s="16"/>
      <c r="H1641" s="16"/>
      <c r="I1641" s="16"/>
      <c r="J1641" s="16"/>
      <c r="K1641" s="16"/>
      <c r="L1641" s="16"/>
      <c r="M1641" s="16"/>
      <c r="N1641" s="16"/>
    </row>
    <row r="1642">
      <c r="B1642" t="s">
        <v>429</v>
      </c>
      <c r="C1642" s="16" t="n">
        <v>0.0155959740999206</v>
      </c>
      <c r="D1642" s="16" t="n">
        <v>0.0200259483008074</v>
      </c>
      <c r="E1642" s="16" t="n">
        <v>0.0115735042755314</v>
      </c>
      <c r="F1642" s="16"/>
      <c r="G1642" s="16" t="n">
        <v>0.0288537394816651</v>
      </c>
      <c r="H1642" s="16" t="n">
        <v>0.0157015893057233</v>
      </c>
      <c r="I1642" s="16" t="n">
        <v>0.0102614425688346</v>
      </c>
      <c r="J1642" s="16"/>
      <c r="K1642" s="16" t="n">
        <v>0.0146861127096445</v>
      </c>
      <c r="L1642" s="16" t="n">
        <v>0.0242490757399613</v>
      </c>
      <c r="M1642" s="16" t="n">
        <v>0.00964492492489904</v>
      </c>
      <c r="N1642" s="16" t="n">
        <v>0.0130894959312162</v>
      </c>
    </row>
    <row r="1643">
      <c r="B1643" t="s">
        <v>430</v>
      </c>
      <c r="C1643" s="16" t="n">
        <v>0.0338494158581306</v>
      </c>
      <c r="D1643" s="16" t="n">
        <v>0.0272205075176193</v>
      </c>
      <c r="E1643" s="16" t="n">
        <v>0.041345843828609</v>
      </c>
      <c r="F1643" s="16"/>
      <c r="G1643" s="16" t="n">
        <v>0.0292917012182943</v>
      </c>
      <c r="H1643" s="16" t="n">
        <v>0.0436072446281737</v>
      </c>
      <c r="I1643" s="16" t="n">
        <v>0.0265716480923107</v>
      </c>
      <c r="J1643" s="16"/>
      <c r="K1643" s="16" t="n">
        <v>0.0352312276946198</v>
      </c>
      <c r="L1643" s="16" t="n">
        <v>0.0452721610860495</v>
      </c>
      <c r="M1643" s="16" t="n">
        <v>0.0198887100561903</v>
      </c>
      <c r="N1643" s="16" t="n">
        <v>0.0113685846337665</v>
      </c>
    </row>
    <row r="1644">
      <c r="B1644" t="s">
        <v>431</v>
      </c>
      <c r="C1644" s="16" t="n">
        <v>0.153086987118087</v>
      </c>
      <c r="D1644" s="16" t="n">
        <v>0.172531712252306</v>
      </c>
      <c r="E1644" s="16" t="n">
        <v>0.135867524882548</v>
      </c>
      <c r="F1644" s="16"/>
      <c r="G1644" s="16" t="n">
        <v>0.12046264255743</v>
      </c>
      <c r="H1644" s="16" t="n">
        <v>0.164250992572736</v>
      </c>
      <c r="I1644" s="16" t="n">
        <v>0.155586201099722</v>
      </c>
      <c r="J1644" s="16"/>
      <c r="K1644" s="16" t="n">
        <v>0.154754305259227</v>
      </c>
      <c r="L1644" s="16" t="n">
        <v>0.186202182831225</v>
      </c>
      <c r="M1644" s="16" t="n">
        <v>0.108670183796229</v>
      </c>
      <c r="N1644" s="16" t="n">
        <v>0.136410691581042</v>
      </c>
    </row>
    <row r="1645">
      <c r="B1645" t="s">
        <v>432</v>
      </c>
      <c r="C1645" s="16" t="n">
        <v>0.359427508260493</v>
      </c>
      <c r="D1645" s="16" t="n">
        <v>0.355048432123229</v>
      </c>
      <c r="E1645" s="16" t="n">
        <v>0.366172499121406</v>
      </c>
      <c r="F1645" s="16"/>
      <c r="G1645" s="16" t="n">
        <v>0.395023287964721</v>
      </c>
      <c r="H1645" s="16" t="n">
        <v>0.366252376903851</v>
      </c>
      <c r="I1645" s="16" t="n">
        <v>0.339019334308491</v>
      </c>
      <c r="J1645" s="16"/>
      <c r="K1645" s="16" t="n">
        <v>0.358887224672638</v>
      </c>
      <c r="L1645" s="16" t="n">
        <v>0.346576744468653</v>
      </c>
      <c r="M1645" s="16" t="n">
        <v>0.40271726549831</v>
      </c>
      <c r="N1645" s="16" t="n">
        <v>0.336511336333762</v>
      </c>
    </row>
    <row r="1646">
      <c r="B1646" t="s">
        <v>433</v>
      </c>
      <c r="C1646" s="16" t="n">
        <v>0.364759219297134</v>
      </c>
      <c r="D1646" s="16" t="n">
        <v>0.351426571966236</v>
      </c>
      <c r="E1646" s="16" t="n">
        <v>0.372546881218414</v>
      </c>
      <c r="F1646" s="16"/>
      <c r="G1646" s="16" t="n">
        <v>0.330611293397724</v>
      </c>
      <c r="H1646" s="16" t="n">
        <v>0.341170638525748</v>
      </c>
      <c r="I1646" s="16" t="n">
        <v>0.400191124950385</v>
      </c>
      <c r="J1646" s="16"/>
      <c r="K1646" s="16" t="n">
        <v>0.35557727151734</v>
      </c>
      <c r="L1646" s="16" t="n">
        <v>0.328559042568397</v>
      </c>
      <c r="M1646" s="16" t="n">
        <v>0.418692804758568</v>
      </c>
      <c r="N1646" s="16" t="n">
        <v>0.445208010547534</v>
      </c>
    </row>
    <row r="1647">
      <c r="B1647" t="s">
        <v>74</v>
      </c>
      <c r="C1647" s="16" t="n">
        <v>0.073280895366235</v>
      </c>
      <c r="D1647" s="16" t="n">
        <v>0.0737468278398015</v>
      </c>
      <c r="E1647" s="16" t="n">
        <v>0.0724937466734922</v>
      </c>
      <c r="F1647" s="16"/>
      <c r="G1647" s="16" t="n">
        <v>0.0957573353801654</v>
      </c>
      <c r="H1647" s="16" t="n">
        <v>0.0690171580637678</v>
      </c>
      <c r="I1647" s="16" t="n">
        <v>0.0683702489802563</v>
      </c>
      <c r="J1647" s="16"/>
      <c r="K1647" s="16" t="n">
        <v>0.080863858146531</v>
      </c>
      <c r="L1647" s="16" t="n">
        <v>0.0691407933057136</v>
      </c>
      <c r="M1647" s="16" t="n">
        <v>0.040386110965804</v>
      </c>
      <c r="N1647" s="16" t="n">
        <v>0.0574118809726791</v>
      </c>
    </row>
    <row r="1648">
      <c r="C1648" s="16"/>
      <c r="D1648" s="16"/>
      <c r="E1648" s="16"/>
      <c r="F1648" s="16"/>
      <c r="G1648" s="16"/>
      <c r="H1648" s="16"/>
      <c r="I1648" s="16"/>
      <c r="J1648" s="16"/>
      <c r="K1648" s="16"/>
      <c r="L1648" s="16"/>
      <c r="M1648" s="16"/>
      <c r="N1648" s="16"/>
    </row>
    <row r="1649">
      <c r="C1649" s="16"/>
      <c r="D1649" s="16"/>
      <c r="E1649" s="16"/>
      <c r="F1649" s="16"/>
      <c r="G1649" s="16"/>
      <c r="H1649" s="16"/>
      <c r="I1649" s="16"/>
      <c r="J1649" s="16"/>
      <c r="K1649" s="16"/>
      <c r="L1649" s="16"/>
      <c r="M1649" s="16"/>
      <c r="N1649" s="16"/>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151</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138</v>
      </c>
      <c r="C9" s="16" t="n">
        <v>0.144679792801412</v>
      </c>
      <c r="D9" s="16" t="n">
        <v>0.157874931653778</v>
      </c>
      <c r="E9" s="16" t="n">
        <v>0.130670821507051</v>
      </c>
      <c r="F9" s="16"/>
      <c r="G9" s="16" t="n">
        <v>0.134208101604517</v>
      </c>
      <c r="H9" s="16" t="n">
        <v>0.151660398136176</v>
      </c>
      <c r="I9" s="16" t="n">
        <v>0.142321503812734</v>
      </c>
      <c r="J9" s="16"/>
      <c r="K9" s="16" t="n">
        <v>0.126154430096831</v>
      </c>
      <c r="L9" s="16" t="n">
        <v>0.162689129332825</v>
      </c>
      <c r="M9" s="16" t="n">
        <v>0.166134624596448</v>
      </c>
      <c r="N9" s="16" t="n">
        <v>0.231557721032996</v>
      </c>
    </row>
    <row r="10">
      <c r="B10" s="17" t="s">
        <v>139</v>
      </c>
      <c r="C10" s="16" t="n">
        <v>0.320629756270507</v>
      </c>
      <c r="D10" s="16" t="n">
        <v>0.329453023080725</v>
      </c>
      <c r="E10" s="16" t="n">
        <v>0.311871681847984</v>
      </c>
      <c r="F10" s="16"/>
      <c r="G10" s="16" t="n">
        <v>0.294384569777658</v>
      </c>
      <c r="H10" s="16" t="n">
        <v>0.316377917764629</v>
      </c>
      <c r="I10" s="16" t="n">
        <v>0.33495109282319</v>
      </c>
      <c r="J10" s="16"/>
      <c r="K10" s="16" t="n">
        <v>0.312963529498763</v>
      </c>
      <c r="L10" s="16" t="n">
        <v>0.350592198243335</v>
      </c>
      <c r="M10" s="16" t="n">
        <v>0.35604735545993</v>
      </c>
      <c r="N10" s="16" t="n">
        <v>0.260008917389452</v>
      </c>
    </row>
    <row r="11">
      <c r="B11" s="17" t="s">
        <v>140</v>
      </c>
      <c r="C11" s="16" t="n">
        <v>0.333443019849354</v>
      </c>
      <c r="D11" s="16" t="n">
        <v>0.312281517252591</v>
      </c>
      <c r="E11" s="16" t="n">
        <v>0.352435380187873</v>
      </c>
      <c r="F11" s="16"/>
      <c r="G11" s="16" t="n">
        <v>0.347552199055644</v>
      </c>
      <c r="H11" s="16" t="n">
        <v>0.323096447336802</v>
      </c>
      <c r="I11" s="16" t="n">
        <v>0.337496067818134</v>
      </c>
      <c r="J11" s="16"/>
      <c r="K11" s="16" t="n">
        <v>0.338323840781266</v>
      </c>
      <c r="L11" s="16" t="n">
        <v>0.313839411503786</v>
      </c>
      <c r="M11" s="16" t="n">
        <v>0.335954198223959</v>
      </c>
      <c r="N11" s="16" t="n">
        <v>0.336649865541264</v>
      </c>
    </row>
    <row r="12">
      <c r="B12" s="17" t="s">
        <v>141</v>
      </c>
      <c r="C12" s="16" t="n">
        <v>0.158331608831364</v>
      </c>
      <c r="D12" s="16" t="n">
        <v>0.154814182197083</v>
      </c>
      <c r="E12" s="16" t="n">
        <v>0.163655407644535</v>
      </c>
      <c r="F12" s="16"/>
      <c r="G12" s="16" t="n">
        <v>0.165434164664473</v>
      </c>
      <c r="H12" s="16" t="n">
        <v>0.15757063022958</v>
      </c>
      <c r="I12" s="16" t="n">
        <v>0.156234341070811</v>
      </c>
      <c r="J12" s="16"/>
      <c r="K12" s="16" t="n">
        <v>0.179154038604721</v>
      </c>
      <c r="L12" s="16" t="n">
        <v>0.129045138742504</v>
      </c>
      <c r="M12" s="16" t="n">
        <v>0.107628695782434</v>
      </c>
      <c r="N12" s="16" t="n">
        <v>0.129429852063598</v>
      </c>
    </row>
    <row r="13">
      <c r="B13" s="17" t="s">
        <v>142</v>
      </c>
      <c r="C13" s="16" t="n">
        <v>0.0265091471418939</v>
      </c>
      <c r="D13" s="16" t="n">
        <v>0.0259333482686706</v>
      </c>
      <c r="E13" s="16" t="n">
        <v>0.02776915281774</v>
      </c>
      <c r="F13" s="16"/>
      <c r="G13" s="16" t="n">
        <v>0.0298315164482986</v>
      </c>
      <c r="H13" s="16" t="n">
        <v>0.0310093890190735</v>
      </c>
      <c r="I13" s="16" t="n">
        <v>0.0210102931673107</v>
      </c>
      <c r="J13" s="16"/>
      <c r="K13" s="16" t="n">
        <v>0.0291931765497823</v>
      </c>
      <c r="L13" s="16" t="n">
        <v>0.0196096931198844</v>
      </c>
      <c r="M13" s="16" t="n">
        <v>0.0199232418932375</v>
      </c>
      <c r="N13" s="16" t="n">
        <v>0.0325517283447212</v>
      </c>
    </row>
    <row r="14">
      <c r="B14" s="17" t="s">
        <v>143</v>
      </c>
      <c r="C14" s="16" t="n">
        <v>0.0164066751054688</v>
      </c>
      <c r="D14" s="16" t="n">
        <v>0.0196429975471529</v>
      </c>
      <c r="E14" s="16" t="n">
        <v>0.0135975559948178</v>
      </c>
      <c r="F14" s="16"/>
      <c r="G14" s="16" t="n">
        <v>0.0285894484494095</v>
      </c>
      <c r="H14" s="16" t="n">
        <v>0.0202852175137395</v>
      </c>
      <c r="I14" s="16" t="n">
        <v>0.00798670130781967</v>
      </c>
      <c r="J14" s="16"/>
      <c r="K14" s="16" t="n">
        <v>0.014210984468637</v>
      </c>
      <c r="L14" s="16" t="n">
        <v>0.0242244290576655</v>
      </c>
      <c r="M14" s="16" t="n">
        <v>0.0143118840439915</v>
      </c>
      <c r="N14" s="16" t="n">
        <v>0.0098019156279687</v>
      </c>
    </row>
    <row r="15">
      <c r="B15" s="17" t="s">
        <v>144</v>
      </c>
      <c r="C15" s="23" t="n">
        <v>0.465309549071919</v>
      </c>
      <c r="D15" s="23" t="n">
        <v>0.487327954734502</v>
      </c>
      <c r="E15" s="23" t="n">
        <v>0.442542503355034</v>
      </c>
      <c r="F15" s="23"/>
      <c r="G15" s="23" t="n">
        <v>0.428592671382175</v>
      </c>
      <c r="H15" s="23" t="n">
        <v>0.468038315900805</v>
      </c>
      <c r="I15" s="23" t="n">
        <v>0.477272596635924</v>
      </c>
      <c r="J15" s="23"/>
      <c r="K15" s="23" t="n">
        <v>0.439117959595594</v>
      </c>
      <c r="L15" s="23" t="n">
        <v>0.51328132757616</v>
      </c>
      <c r="M15" s="23" t="n">
        <v>0.522181980056379</v>
      </c>
      <c r="N15" s="23" t="n">
        <v>0.491566638422447</v>
      </c>
    </row>
    <row r="16">
      <c r="B16" s="17" t="s">
        <v>145</v>
      </c>
      <c r="C16" s="23" t="n">
        <v>0.184840755973258</v>
      </c>
      <c r="D16" s="23" t="n">
        <v>0.180747530465754</v>
      </c>
      <c r="E16" s="23" t="n">
        <v>0.191424560462275</v>
      </c>
      <c r="F16" s="23"/>
      <c r="G16" s="23" t="n">
        <v>0.195265681112772</v>
      </c>
      <c r="H16" s="23" t="n">
        <v>0.188580019248653</v>
      </c>
      <c r="I16" s="23" t="n">
        <v>0.177244634238122</v>
      </c>
      <c r="J16" s="23"/>
      <c r="K16" s="23" t="n">
        <v>0.208347215154503</v>
      </c>
      <c r="L16" s="23" t="n">
        <v>0.148654831862389</v>
      </c>
      <c r="M16" s="23" t="n">
        <v>0.127551937675671</v>
      </c>
      <c r="N16" s="23" t="n">
        <v>0.16198158040832</v>
      </c>
    </row>
    <row r="17">
      <c r="B17" s="17" t="s">
        <v>118</v>
      </c>
      <c r="C17" s="24" t="n">
        <v>0.280468793098661</v>
      </c>
      <c r="D17" s="24" t="n">
        <v>0.306580424268749</v>
      </c>
      <c r="E17" s="24" t="n">
        <v>0.25111794289276</v>
      </c>
      <c r="F17" s="24"/>
      <c r="G17" s="24" t="n">
        <v>0.233326990269403</v>
      </c>
      <c r="H17" s="24" t="n">
        <v>0.279458296652152</v>
      </c>
      <c r="I17" s="24" t="n">
        <v>0.300027962397802</v>
      </c>
      <c r="J17" s="24"/>
      <c r="K17" s="24" t="n">
        <v>0.230770744441091</v>
      </c>
      <c r="L17" s="24" t="n">
        <v>0.364626495713772</v>
      </c>
      <c r="M17" s="24" t="n">
        <v>0.394630042380707</v>
      </c>
      <c r="N17" s="24" t="n">
        <v>0.329585058014128</v>
      </c>
    </row>
    <row r="18">
      <c r="B18" s="18"/>
    </row>
    <row r="19">
      <c r="B19" t="s">
        <v>42</v>
      </c>
    </row>
    <row r="20">
      <c r="B20" t="s">
        <v>43</v>
      </c>
    </row>
    <row r="22">
      <c r="B22"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152</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138</v>
      </c>
      <c r="C9" s="16" t="n">
        <v>0.275066715837732</v>
      </c>
      <c r="D9" s="16" t="n">
        <v>0.268860614914086</v>
      </c>
      <c r="E9" s="16" t="n">
        <v>0.279161179298354</v>
      </c>
      <c r="F9" s="16"/>
      <c r="G9" s="16" t="n">
        <v>0.27483961985363</v>
      </c>
      <c r="H9" s="16" t="n">
        <v>0.283190820932134</v>
      </c>
      <c r="I9" s="16" t="n">
        <v>0.267598412304434</v>
      </c>
      <c r="J9" s="16"/>
      <c r="K9" s="16" t="n">
        <v>0.236515439300394</v>
      </c>
      <c r="L9" s="16" t="n">
        <v>0.295151350763124</v>
      </c>
      <c r="M9" s="16" t="n">
        <v>0.404840062489489</v>
      </c>
      <c r="N9" s="16" t="n">
        <v>0.346248877153296</v>
      </c>
    </row>
    <row r="10">
      <c r="B10" s="17" t="s">
        <v>139</v>
      </c>
      <c r="C10" s="16" t="n">
        <v>0.439226495919928</v>
      </c>
      <c r="D10" s="16" t="n">
        <v>0.433765597531416</v>
      </c>
      <c r="E10" s="16" t="n">
        <v>0.446546837976724</v>
      </c>
      <c r="F10" s="16"/>
      <c r="G10" s="16" t="n">
        <v>0.38619931555018</v>
      </c>
      <c r="H10" s="16" t="n">
        <v>0.449103908204186</v>
      </c>
      <c r="I10" s="16" t="n">
        <v>0.450980936906876</v>
      </c>
      <c r="J10" s="16"/>
      <c r="K10" s="16" t="n">
        <v>0.442020141255273</v>
      </c>
      <c r="L10" s="16" t="n">
        <v>0.440519186192176</v>
      </c>
      <c r="M10" s="16" t="n">
        <v>0.44359562231392</v>
      </c>
      <c r="N10" s="16" t="n">
        <v>0.407575295002098</v>
      </c>
    </row>
    <row r="11">
      <c r="B11" s="17" t="s">
        <v>140</v>
      </c>
      <c r="C11" s="16" t="n">
        <v>0.190879173951622</v>
      </c>
      <c r="D11" s="16" t="n">
        <v>0.187962803987127</v>
      </c>
      <c r="E11" s="16" t="n">
        <v>0.192667838812915</v>
      </c>
      <c r="F11" s="16"/>
      <c r="G11" s="16" t="n">
        <v>0.2283005184427</v>
      </c>
      <c r="H11" s="16" t="n">
        <v>0.174586467433307</v>
      </c>
      <c r="I11" s="16" t="n">
        <v>0.191256661286266</v>
      </c>
      <c r="J11" s="16"/>
      <c r="K11" s="16" t="n">
        <v>0.210233957398323</v>
      </c>
      <c r="L11" s="16" t="n">
        <v>0.188524402249223</v>
      </c>
      <c r="M11" s="16" t="n">
        <v>0.110676740117482</v>
      </c>
      <c r="N11" s="16" t="n">
        <v>0.169960903433428</v>
      </c>
    </row>
    <row r="12">
      <c r="B12" s="17" t="s">
        <v>141</v>
      </c>
      <c r="C12" s="16" t="n">
        <v>0.0580067712022787</v>
      </c>
      <c r="D12" s="16" t="n">
        <v>0.0670755270168184</v>
      </c>
      <c r="E12" s="16" t="n">
        <v>0.0493609809182541</v>
      </c>
      <c r="F12" s="16"/>
      <c r="G12" s="16" t="n">
        <v>0.0797094403002937</v>
      </c>
      <c r="H12" s="16" t="n">
        <v>0.0548911242229653</v>
      </c>
      <c r="I12" s="16" t="n">
        <v>0.0523336442024134</v>
      </c>
      <c r="J12" s="16"/>
      <c r="K12" s="16" t="n">
        <v>0.0728090424039107</v>
      </c>
      <c r="L12" s="16" t="n">
        <v>0.0358590969670466</v>
      </c>
      <c r="M12" s="16" t="n">
        <v>0.0169945852443355</v>
      </c>
      <c r="N12" s="16" t="n">
        <v>0.0447790502037885</v>
      </c>
    </row>
    <row r="13">
      <c r="B13" s="17" t="s">
        <v>142</v>
      </c>
      <c r="C13" s="16" t="n">
        <v>0.0133208503828691</v>
      </c>
      <c r="D13" s="16" t="n">
        <v>0.0121525723843004</v>
      </c>
      <c r="E13" s="16" t="n">
        <v>0.014832026564565</v>
      </c>
      <c r="F13" s="16"/>
      <c r="G13" s="16" t="n">
        <v>0.00602634624927742</v>
      </c>
      <c r="H13" s="16" t="n">
        <v>0.0141475393108165</v>
      </c>
      <c r="I13" s="16" t="n">
        <v>0.0154327984160119</v>
      </c>
      <c r="J13" s="16"/>
      <c r="K13" s="16" t="n">
        <v>0.0134037828096186</v>
      </c>
      <c r="L13" s="16" t="n">
        <v>0.0181823235693789</v>
      </c>
      <c r="M13" s="16" t="n">
        <v>0.0033011989876084</v>
      </c>
      <c r="N13" s="16" t="n">
        <v>0.0162285243640613</v>
      </c>
    </row>
    <row r="14">
      <c r="B14" s="17" t="s">
        <v>143</v>
      </c>
      <c r="C14" s="16" t="n">
        <v>0.0234999927055698</v>
      </c>
      <c r="D14" s="16" t="n">
        <v>0.0301828841662524</v>
      </c>
      <c r="E14" s="16" t="n">
        <v>0.0174311364291887</v>
      </c>
      <c r="F14" s="16"/>
      <c r="G14" s="16" t="n">
        <v>0.0249247596039189</v>
      </c>
      <c r="H14" s="16" t="n">
        <v>0.0240801398965911</v>
      </c>
      <c r="I14" s="16" t="n">
        <v>0.022397546883999</v>
      </c>
      <c r="J14" s="16"/>
      <c r="K14" s="16" t="n">
        <v>0.0250176368324809</v>
      </c>
      <c r="L14" s="16" t="n">
        <v>0.021763640259052</v>
      </c>
      <c r="M14" s="16" t="n">
        <v>0.0205917908471658</v>
      </c>
      <c r="N14" s="16" t="n">
        <v>0.0152073498433281</v>
      </c>
    </row>
    <row r="15">
      <c r="B15" s="17" t="s">
        <v>144</v>
      </c>
      <c r="C15" s="23" t="n">
        <v>0.714293211757661</v>
      </c>
      <c r="D15" s="23" t="n">
        <v>0.702626212445502</v>
      </c>
      <c r="E15" s="23" t="n">
        <v>0.725708017275077</v>
      </c>
      <c r="F15" s="23"/>
      <c r="G15" s="23" t="n">
        <v>0.66103893540381</v>
      </c>
      <c r="H15" s="23" t="n">
        <v>0.73229472913632</v>
      </c>
      <c r="I15" s="23" t="n">
        <v>0.71857934921131</v>
      </c>
      <c r="J15" s="23"/>
      <c r="K15" s="23" t="n">
        <v>0.678535580555667</v>
      </c>
      <c r="L15" s="23" t="n">
        <v>0.7356705369553</v>
      </c>
      <c r="M15" s="23" t="n">
        <v>0.848435684803408</v>
      </c>
      <c r="N15" s="23" t="n">
        <v>0.753824172155394</v>
      </c>
    </row>
    <row r="16">
      <c r="B16" s="17" t="s">
        <v>145</v>
      </c>
      <c r="C16" s="23" t="n">
        <v>0.0713276215851479</v>
      </c>
      <c r="D16" s="23" t="n">
        <v>0.0792280994011189</v>
      </c>
      <c r="E16" s="23" t="n">
        <v>0.0641930074828191</v>
      </c>
      <c r="F16" s="23"/>
      <c r="G16" s="23" t="n">
        <v>0.0857357865495711</v>
      </c>
      <c r="H16" s="23" t="n">
        <v>0.0690386635337818</v>
      </c>
      <c r="I16" s="23" t="n">
        <v>0.0677664426184253</v>
      </c>
      <c r="J16" s="23"/>
      <c r="K16" s="23" t="n">
        <v>0.0862128252135294</v>
      </c>
      <c r="L16" s="23" t="n">
        <v>0.0540414205364255</v>
      </c>
      <c r="M16" s="23" t="n">
        <v>0.0202957842319439</v>
      </c>
      <c r="N16" s="23" t="n">
        <v>0.0610075745678497</v>
      </c>
    </row>
    <row r="17">
      <c r="B17" s="17" t="s">
        <v>118</v>
      </c>
      <c r="C17" s="24" t="n">
        <v>0.642965590172513</v>
      </c>
      <c r="D17" s="24" t="n">
        <v>0.623398113044383</v>
      </c>
      <c r="E17" s="24" t="n">
        <v>0.661515009792258</v>
      </c>
      <c r="F17" s="24"/>
      <c r="G17" s="24" t="n">
        <v>0.575303148854239</v>
      </c>
      <c r="H17" s="24" t="n">
        <v>0.663256065602539</v>
      </c>
      <c r="I17" s="24" t="n">
        <v>0.650812906592885</v>
      </c>
      <c r="J17" s="24"/>
      <c r="K17" s="24" t="n">
        <v>0.592322755342138</v>
      </c>
      <c r="L17" s="24" t="n">
        <v>0.681629116418874</v>
      </c>
      <c r="M17" s="24" t="n">
        <v>0.828139900571464</v>
      </c>
      <c r="N17" s="24" t="n">
        <v>0.692816597587545</v>
      </c>
    </row>
    <row r="18">
      <c r="B18" s="18"/>
    </row>
    <row r="19">
      <c r="B19" t="s">
        <v>42</v>
      </c>
    </row>
    <row r="20">
      <c r="B20" t="s">
        <v>43</v>
      </c>
    </row>
    <row r="22">
      <c r="B22"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168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153</v>
      </c>
      <c r="C9" s="16" t="n">
        <v>0.472379246966685</v>
      </c>
      <c r="D9" s="16" t="n">
        <v>0.453732278860682</v>
      </c>
      <c r="E9" s="16" t="n">
        <v>0.48681382532718</v>
      </c>
      <c r="F9" s="16"/>
      <c r="G9" s="16" t="n">
        <v>0.523929440345127</v>
      </c>
      <c r="H9" s="16" t="n">
        <v>0.499563681293662</v>
      </c>
      <c r="I9" s="16" t="n">
        <v>0.426728870893076</v>
      </c>
      <c r="J9" s="16"/>
      <c r="K9" s="16" t="n">
        <v>0.48728478637102</v>
      </c>
      <c r="L9" s="16" t="n">
        <v>0.449082307360985</v>
      </c>
      <c r="M9" s="16" t="n">
        <v>0.432917260711431</v>
      </c>
      <c r="N9" s="16" t="n">
        <v>0.481056867079405</v>
      </c>
    </row>
    <row r="10">
      <c r="B10" s="17" t="s">
        <v>154</v>
      </c>
      <c r="C10" s="16" t="n">
        <v>0.377785304373044</v>
      </c>
      <c r="D10" s="16" t="n">
        <v>0.333404136174828</v>
      </c>
      <c r="E10" s="16" t="n">
        <v>0.421727520591272</v>
      </c>
      <c r="F10" s="16"/>
      <c r="G10" s="16" t="n">
        <v>0.376369535606679</v>
      </c>
      <c r="H10" s="16" t="n">
        <v>0.357630798151669</v>
      </c>
      <c r="I10" s="16" t="n">
        <v>0.397094565131598</v>
      </c>
      <c r="J10" s="16"/>
      <c r="K10" s="16" t="n">
        <v>0.379216159215605</v>
      </c>
      <c r="L10" s="16" t="n">
        <v>0.359619981509764</v>
      </c>
      <c r="M10" s="16" t="n">
        <v>0.404324024101486</v>
      </c>
      <c r="N10" s="16" t="n">
        <v>0.38251570023687</v>
      </c>
    </row>
    <row r="11">
      <c r="B11" s="17" t="s">
        <v>155</v>
      </c>
      <c r="C11" s="16" t="n">
        <v>0.32197035819643</v>
      </c>
      <c r="D11" s="16" t="n">
        <v>0.288784381812302</v>
      </c>
      <c r="E11" s="16" t="n">
        <v>0.352205870738218</v>
      </c>
      <c r="F11" s="16"/>
      <c r="G11" s="16" t="n">
        <v>0.478376829642837</v>
      </c>
      <c r="H11" s="16" t="n">
        <v>0.362761507024294</v>
      </c>
      <c r="I11" s="16" t="n">
        <v>0.222247470122485</v>
      </c>
      <c r="J11" s="16"/>
      <c r="K11" s="16" t="n">
        <v>0.300334117908207</v>
      </c>
      <c r="L11" s="16" t="n">
        <v>0.35109002244159</v>
      </c>
      <c r="M11" s="16" t="n">
        <v>0.416463723979767</v>
      </c>
      <c r="N11" s="16" t="n">
        <v>0.310679305397823</v>
      </c>
    </row>
    <row r="12">
      <c r="B12" s="17" t="s">
        <v>156</v>
      </c>
      <c r="C12" s="16" t="n">
        <v>0.311138520611517</v>
      </c>
      <c r="D12" s="16" t="n">
        <v>0.313747953213637</v>
      </c>
      <c r="E12" s="16" t="n">
        <v>0.304653259118976</v>
      </c>
      <c r="F12" s="16"/>
      <c r="G12" s="16" t="n">
        <v>0.303352872161389</v>
      </c>
      <c r="H12" s="16" t="n">
        <v>0.301836206763222</v>
      </c>
      <c r="I12" s="16" t="n">
        <v>0.32286763916932</v>
      </c>
      <c r="J12" s="16"/>
      <c r="K12" s="16" t="n">
        <v>0.325652385908982</v>
      </c>
      <c r="L12" s="16" t="n">
        <v>0.316318337073342</v>
      </c>
      <c r="M12" s="16" t="n">
        <v>0.235908522463564</v>
      </c>
      <c r="N12" s="16" t="n">
        <v>0.292238139991472</v>
      </c>
    </row>
    <row r="13">
      <c r="B13" s="17" t="s">
        <v>157</v>
      </c>
      <c r="C13" s="16" t="n">
        <v>0.243114525679926</v>
      </c>
      <c r="D13" s="16" t="n">
        <v>0.234898253162178</v>
      </c>
      <c r="E13" s="16" t="n">
        <v>0.248706534049879</v>
      </c>
      <c r="F13" s="16"/>
      <c r="G13" s="16" t="n">
        <v>0.254854617690977</v>
      </c>
      <c r="H13" s="16" t="n">
        <v>0.221264412347989</v>
      </c>
      <c r="I13" s="16" t="n">
        <v>0.258805211713299</v>
      </c>
      <c r="J13" s="16"/>
      <c r="K13" s="16" t="n">
        <v>0.234709456813518</v>
      </c>
      <c r="L13" s="16" t="n">
        <v>0.270493111596104</v>
      </c>
      <c r="M13" s="16" t="n">
        <v>0.299829550295887</v>
      </c>
      <c r="N13" s="16" t="n">
        <v>0.197363520801499</v>
      </c>
    </row>
    <row r="14">
      <c r="B14" s="17" t="s">
        <v>158</v>
      </c>
      <c r="C14" s="16" t="n">
        <v>0.234994988041111</v>
      </c>
      <c r="D14" s="16" t="n">
        <v>0.221744556966898</v>
      </c>
      <c r="E14" s="16" t="n">
        <v>0.246075669113224</v>
      </c>
      <c r="F14" s="16"/>
      <c r="G14" s="16" t="n">
        <v>0.183924745141965</v>
      </c>
      <c r="H14" s="16" t="n">
        <v>0.23882107247845</v>
      </c>
      <c r="I14" s="16" t="n">
        <v>0.251606174868998</v>
      </c>
      <c r="J14" s="16"/>
      <c r="K14" s="16" t="n">
        <v>0.2393147845395</v>
      </c>
      <c r="L14" s="16" t="n">
        <v>0.203434370921332</v>
      </c>
      <c r="M14" s="16" t="n">
        <v>0.251251084271003</v>
      </c>
      <c r="N14" s="16" t="n">
        <v>0.267006730849762</v>
      </c>
    </row>
    <row r="15">
      <c r="B15" s="17" t="s">
        <v>159</v>
      </c>
      <c r="C15" s="16" t="n">
        <v>0.22771953775556</v>
      </c>
      <c r="D15" s="16" t="n">
        <v>0.229395830096034</v>
      </c>
      <c r="E15" s="16" t="n">
        <v>0.224700968660795</v>
      </c>
      <c r="F15" s="16"/>
      <c r="G15" s="16" t="n">
        <v>0.23450888104685</v>
      </c>
      <c r="H15" s="16" t="n">
        <v>0.256467561743499</v>
      </c>
      <c r="I15" s="16" t="n">
        <v>0.198293234527984</v>
      </c>
      <c r="J15" s="16"/>
      <c r="K15" s="16" t="n">
        <v>0.232440999303517</v>
      </c>
      <c r="L15" s="16" t="n">
        <v>0.240200150121271</v>
      </c>
      <c r="M15" s="16" t="n">
        <v>0.203182802176431</v>
      </c>
      <c r="N15" s="16" t="n">
        <v>0.19236909048162</v>
      </c>
    </row>
    <row r="16">
      <c r="B16" s="17" t="s">
        <v>160</v>
      </c>
      <c r="C16" s="16" t="n">
        <v>0.204057482070506</v>
      </c>
      <c r="D16" s="16" t="n">
        <v>0.189072952481809</v>
      </c>
      <c r="E16" s="16" t="n">
        <v>0.217150516306922</v>
      </c>
      <c r="F16" s="16"/>
      <c r="G16" s="16" t="n">
        <v>0.170111623435128</v>
      </c>
      <c r="H16" s="16" t="n">
        <v>0.219183088163825</v>
      </c>
      <c r="I16" s="16" t="n">
        <v>0.203393093721588</v>
      </c>
      <c r="J16" s="16"/>
      <c r="K16" s="16" t="n">
        <v>0.19874736441739</v>
      </c>
      <c r="L16" s="16" t="n">
        <v>0.206165177459521</v>
      </c>
      <c r="M16" s="16" t="n">
        <v>0.210920453408128</v>
      </c>
      <c r="N16" s="16" t="n">
        <v>0.242899293166622</v>
      </c>
    </row>
    <row r="17">
      <c r="B17" s="17" t="s">
        <v>161</v>
      </c>
      <c r="C17" s="16" t="n">
        <v>0.176514397892801</v>
      </c>
      <c r="D17" s="16" t="n">
        <v>0.164218548113078</v>
      </c>
      <c r="E17" s="16" t="n">
        <v>0.189327515121292</v>
      </c>
      <c r="F17" s="16"/>
      <c r="G17" s="16" t="n">
        <v>0.183872255935718</v>
      </c>
      <c r="H17" s="16" t="n">
        <v>0.164768680160612</v>
      </c>
      <c r="I17" s="16" t="n">
        <v>0.184535591274043</v>
      </c>
      <c r="J17" s="16"/>
      <c r="K17" s="16" t="n">
        <v>0.1743459815744</v>
      </c>
      <c r="L17" s="16" t="n">
        <v>0.178488379083558</v>
      </c>
      <c r="M17" s="16" t="n">
        <v>0.196932157411227</v>
      </c>
      <c r="N17" s="16" t="n">
        <v>0.172740484544531</v>
      </c>
    </row>
    <row r="18">
      <c r="B18" s="17" t="s">
        <v>162</v>
      </c>
      <c r="C18" s="16" t="n">
        <v>0.172374827560759</v>
      </c>
      <c r="D18" s="16" t="n">
        <v>0.18308309168706</v>
      </c>
      <c r="E18" s="16" t="n">
        <v>0.159272352950705</v>
      </c>
      <c r="F18" s="16"/>
      <c r="G18" s="16" t="n">
        <v>0.168959491651051</v>
      </c>
      <c r="H18" s="16" t="n">
        <v>0.163461477358215</v>
      </c>
      <c r="I18" s="16" t="n">
        <v>0.182015991467991</v>
      </c>
      <c r="J18" s="16"/>
      <c r="K18" s="16" t="n">
        <v>0.165276768399239</v>
      </c>
      <c r="L18" s="16" t="n">
        <v>0.177900165008291</v>
      </c>
      <c r="M18" s="16" t="n">
        <v>0.196750089243313</v>
      </c>
      <c r="N18" s="16" t="n">
        <v>0.171514529155442</v>
      </c>
    </row>
    <row r="19">
      <c r="B19" s="17" t="s">
        <v>163</v>
      </c>
      <c r="C19" s="16" t="n">
        <v>0.148554725332956</v>
      </c>
      <c r="D19" s="16" t="n">
        <v>0.152538051393308</v>
      </c>
      <c r="E19" s="16" t="n">
        <v>0.146352353383989</v>
      </c>
      <c r="F19" s="16"/>
      <c r="G19" s="16" t="n">
        <v>0.143361901281938</v>
      </c>
      <c r="H19" s="16" t="n">
        <v>0.138883652388641</v>
      </c>
      <c r="I19" s="16" t="n">
        <v>0.159602847190111</v>
      </c>
      <c r="J19" s="16"/>
      <c r="K19" s="16" t="n">
        <v>0.125468606491924</v>
      </c>
      <c r="L19" s="16" t="n">
        <v>0.172918442680293</v>
      </c>
      <c r="M19" s="16" t="n">
        <v>0.226408018830402</v>
      </c>
      <c r="N19" s="16" t="n">
        <v>0.188308055146211</v>
      </c>
    </row>
    <row r="20">
      <c r="B20" s="17" t="s">
        <v>164</v>
      </c>
      <c r="C20" s="16" t="n">
        <v>0.144134297370123</v>
      </c>
      <c r="D20" s="16" t="n">
        <v>0.146836199264218</v>
      </c>
      <c r="E20" s="16" t="n">
        <v>0.145158610226445</v>
      </c>
      <c r="F20" s="16"/>
      <c r="G20" s="16" t="n">
        <v>0.0595992297360847</v>
      </c>
      <c r="H20" s="16" t="n">
        <v>0.140681666436386</v>
      </c>
      <c r="I20" s="16" t="n">
        <v>0.180734239523731</v>
      </c>
      <c r="J20" s="16"/>
      <c r="K20" s="16" t="n">
        <v>0.158944816693142</v>
      </c>
      <c r="L20" s="16" t="n">
        <v>0.0987910912510376</v>
      </c>
      <c r="M20" s="16" t="n">
        <v>0.113414726739968</v>
      </c>
      <c r="N20" s="16" t="n">
        <v>0.186318865589794</v>
      </c>
    </row>
    <row r="21">
      <c r="B21" s="17" t="s">
        <v>165</v>
      </c>
      <c r="C21" s="16" t="n">
        <v>0.122140986899364</v>
      </c>
      <c r="D21" s="16" t="n">
        <v>0.145488912945791</v>
      </c>
      <c r="E21" s="16" t="n">
        <v>0.100946982365182</v>
      </c>
      <c r="F21" s="16"/>
      <c r="G21" s="16" t="n">
        <v>0.0739269497970068</v>
      </c>
      <c r="H21" s="16" t="n">
        <v>0.124255191743086</v>
      </c>
      <c r="I21" s="16" t="n">
        <v>0.139216680640084</v>
      </c>
      <c r="J21" s="16"/>
      <c r="K21" s="16" t="n">
        <v>0.113059180178438</v>
      </c>
      <c r="L21" s="16" t="n">
        <v>0.110031454482562</v>
      </c>
      <c r="M21" s="16" t="n">
        <v>0.212477548096753</v>
      </c>
      <c r="N21" s="16" t="n">
        <v>0.108339796258839</v>
      </c>
    </row>
    <row r="22">
      <c r="B22" s="17" t="s">
        <v>166</v>
      </c>
      <c r="C22" s="16" t="n">
        <v>0.108872338983199</v>
      </c>
      <c r="D22" s="16" t="n">
        <v>0.111755328369315</v>
      </c>
      <c r="E22" s="16" t="n">
        <v>0.106736455367969</v>
      </c>
      <c r="F22" s="16"/>
      <c r="G22" s="16" t="n">
        <v>0.0734483644341058</v>
      </c>
      <c r="H22" s="16" t="n">
        <v>0.114614945274295</v>
      </c>
      <c r="I22" s="16" t="n">
        <v>0.117520915005635</v>
      </c>
      <c r="J22" s="16"/>
      <c r="K22" s="16" t="n">
        <v>0.104014794962251</v>
      </c>
      <c r="L22" s="16" t="n">
        <v>0.123974892649031</v>
      </c>
      <c r="M22" s="16" t="n">
        <v>0.146483173649514</v>
      </c>
      <c r="N22" s="16" t="n">
        <v>0.0696590424530831</v>
      </c>
    </row>
    <row r="23">
      <c r="B23" s="17" t="s">
        <v>74</v>
      </c>
      <c r="C23" s="16" t="n">
        <v>0.0282462446196436</v>
      </c>
      <c r="D23" s="16" t="n">
        <v>0.0356252593901792</v>
      </c>
      <c r="E23" s="16" t="n">
        <v>0.0216045995852393</v>
      </c>
      <c r="F23" s="16"/>
      <c r="G23" s="16" t="n">
        <v>0.0304624182341746</v>
      </c>
      <c r="H23" s="16" t="n">
        <v>0.032944572298659</v>
      </c>
      <c r="I23" s="16" t="n">
        <v>0.0230000100757646</v>
      </c>
      <c r="J23" s="16"/>
      <c r="K23" s="16" t="n">
        <v>0.0333374217935302</v>
      </c>
      <c r="L23" s="16" t="n">
        <v>0.0253591236856926</v>
      </c>
      <c r="M23" s="16" t="n">
        <v>0.0140653489928093</v>
      </c>
      <c r="N23" s="16" t="n">
        <v>0.00525430883576764</v>
      </c>
    </row>
    <row r="24">
      <c r="B24" s="17" t="s">
        <v>167</v>
      </c>
      <c r="C24" s="16" t="n">
        <v>0.0106107049561537</v>
      </c>
      <c r="D24" s="16" t="n">
        <v>0.00874324171432413</v>
      </c>
      <c r="E24" s="16" t="n">
        <v>0.0119628355933355</v>
      </c>
      <c r="F24" s="16"/>
      <c r="G24" s="16" t="n">
        <v>0.0143860743817044</v>
      </c>
      <c r="H24" s="16" t="n">
        <v>0.00858037049423892</v>
      </c>
      <c r="I24" s="16" t="n">
        <v>0.0110084439139566</v>
      </c>
      <c r="J24" s="16"/>
      <c r="K24" s="16" t="n">
        <v>0.0134013980653867</v>
      </c>
      <c r="L24" s="16" t="n">
        <v>0.00640269214027334</v>
      </c>
      <c r="M24" s="16" t="n">
        <v>0</v>
      </c>
      <c r="N24" s="16" t="n">
        <v>0.00571263175797119</v>
      </c>
    </row>
    <row r="25">
      <c r="B25" s="17" t="s">
        <v>76</v>
      </c>
      <c r="C25" s="22" t="n">
        <v>0.0270814459639698</v>
      </c>
      <c r="D25" s="22" t="n">
        <v>0.0379337554427374</v>
      </c>
      <c r="E25" s="22" t="n">
        <v>0.0169400352587104</v>
      </c>
      <c r="F25" s="22"/>
      <c r="G25" s="22" t="n">
        <v>0.0412446851531827</v>
      </c>
      <c r="H25" s="22" t="n">
        <v>0.0235229890751582</v>
      </c>
      <c r="I25" s="22" t="n">
        <v>0.0247980396648068</v>
      </c>
      <c r="J25" s="22"/>
      <c r="K25" s="22" t="n">
        <v>0.0307262462748216</v>
      </c>
      <c r="L25" s="22" t="n">
        <v>0.0338677428099057</v>
      </c>
      <c r="M25" s="22" t="n">
        <v>0.0120820444971277</v>
      </c>
      <c r="N25" s="22" t="n">
        <v>0.0057140714963722</v>
      </c>
    </row>
    <row r="26">
      <c r="B26" s="18"/>
    </row>
    <row r="27">
      <c r="B27" t="s">
        <v>42</v>
      </c>
    </row>
    <row r="28">
      <c r="B28" t="s">
        <v>43</v>
      </c>
    </row>
    <row r="30">
      <c r="B30"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 min="8" max="8" width="20.71" hidden="0" customWidth="1"/>
    <col min="9" max="9" width="20.71" hidden="0" customWidth="1"/>
    <col min="10" max="10" width="20.71" hidden="0" customWidth="1"/>
    <col min="11" max="11" width="20.71" hidden="0" customWidth="1"/>
    <col min="12" max="12" width="20.71" hidden="0" customWidth="1"/>
    <col min="13" max="13" width="20.71" hidden="0" customWidth="1"/>
    <col min="14" max="14" width="20.71" hidden="0" customWidth="1"/>
    <col min="15" max="15" width="20.71" hidden="0" customWidth="1"/>
  </cols>
  <sheetData>
    <row r="2" ht="40" customHeight="1">
      <c r="D2" s="15" t="s">
        <v>182</v>
      </c>
    </row>
    <row r="6" ht="50" customHeight="1">
      <c r="B6" s="19" t="s">
        <v>15</v>
      </c>
      <c r="C6" s="19" t="s">
        <v>169</v>
      </c>
      <c r="D6" s="19" t="s">
        <v>170</v>
      </c>
      <c r="E6" s="19" t="s">
        <v>171</v>
      </c>
      <c r="F6" s="19" t="s">
        <v>32</v>
      </c>
      <c r="G6" s="19" t="s">
        <v>34</v>
      </c>
      <c r="H6" s="19" t="s">
        <v>172</v>
      </c>
      <c r="I6" s="19" t="s">
        <v>173</v>
      </c>
      <c r="J6" s="19" t="s">
        <v>174</v>
      </c>
      <c r="K6" s="19" t="s">
        <v>175</v>
      </c>
      <c r="L6" s="19" t="s">
        <v>176</v>
      </c>
      <c r="M6" s="19" t="s">
        <v>177</v>
      </c>
      <c r="N6" s="19" t="s">
        <v>178</v>
      </c>
    </row>
    <row r="7">
      <c r="B7" s="17" t="s">
        <v>115</v>
      </c>
      <c r="C7" s="16" t="n">
        <v>0.0888473083981822</v>
      </c>
      <c r="D7" s="16" t="n">
        <v>0.102354162862856</v>
      </c>
      <c r="E7" s="16" t="n">
        <v>0.106989168077706</v>
      </c>
      <c r="F7" s="16" t="n">
        <v>0.0985721413122787</v>
      </c>
      <c r="G7" s="16" t="n">
        <v>0.112669152582471</v>
      </c>
      <c r="H7" s="16" t="n">
        <v>0.0775202697457384</v>
      </c>
      <c r="I7" s="16" t="n">
        <v>0.0791873664184874</v>
      </c>
      <c r="J7" s="16" t="n">
        <v>0.0649808195469865</v>
      </c>
      <c r="K7" s="16" t="n">
        <v>0.10238103028056</v>
      </c>
      <c r="L7" s="16" t="n">
        <v>0.0902487225450803</v>
      </c>
      <c r="M7" s="16" t="n">
        <v>0.0896316725783552</v>
      </c>
      <c r="N7" s="16" t="n">
        <v>0.0891184168882845</v>
      </c>
    </row>
    <row r="8">
      <c r="B8" s="17" t="s">
        <v>179</v>
      </c>
      <c r="C8" s="16" t="n">
        <v>0.0945054431097865</v>
      </c>
      <c r="D8" s="16" t="n">
        <v>0.0584929452931843</v>
      </c>
      <c r="E8" s="16" t="n">
        <v>0.0545726523797994</v>
      </c>
      <c r="F8" s="16" t="n">
        <v>0.0696554881953873</v>
      </c>
      <c r="G8" s="16" t="n">
        <v>0.0394561911043807</v>
      </c>
      <c r="H8" s="16" t="n">
        <v>0.168415375638604</v>
      </c>
      <c r="I8" s="16" t="n">
        <v>0.0912386544423292</v>
      </c>
      <c r="J8" s="16" t="n">
        <v>0.127562744470098</v>
      </c>
      <c r="K8" s="16" t="n">
        <v>0.0598480248006387</v>
      </c>
      <c r="L8" s="16" t="n">
        <v>0.18056883106038</v>
      </c>
      <c r="M8" s="16" t="n">
        <v>0.0769968363159575</v>
      </c>
      <c r="N8" s="16" t="n">
        <v>0.121670206347517</v>
      </c>
    </row>
    <row r="9">
      <c r="B9" s="17" t="s">
        <v>180</v>
      </c>
      <c r="C9" s="16" t="n">
        <v>0.138358553474214</v>
      </c>
      <c r="D9" s="16" t="n">
        <v>0.100006893259025</v>
      </c>
      <c r="E9" s="16" t="n">
        <v>0.0745206199287786</v>
      </c>
      <c r="F9" s="16" t="n">
        <v>0.100819140314501</v>
      </c>
      <c r="G9" s="16" t="n">
        <v>0.069681216905559</v>
      </c>
      <c r="H9" s="16" t="n">
        <v>0.221900421209605</v>
      </c>
      <c r="I9" s="16" t="n">
        <v>0.129513392064952</v>
      </c>
      <c r="J9" s="16" t="n">
        <v>0.239368176509571</v>
      </c>
      <c r="K9" s="16" t="n">
        <v>0.080465268750945</v>
      </c>
      <c r="L9" s="16" t="n">
        <v>0.280718669318814</v>
      </c>
      <c r="M9" s="16" t="n">
        <v>0.120836468562561</v>
      </c>
      <c r="N9" s="16" t="n">
        <v>0.182566602646174</v>
      </c>
    </row>
    <row r="10">
      <c r="B10" s="17" t="s">
        <v>181</v>
      </c>
      <c r="C10" s="16" t="n">
        <v>0.357925951109466</v>
      </c>
      <c r="D10" s="16" t="n">
        <v>0.322219538013702</v>
      </c>
      <c r="E10" s="16" t="n">
        <v>0.237082264229561</v>
      </c>
      <c r="F10" s="16" t="n">
        <v>0.305572795994329</v>
      </c>
      <c r="G10" s="16" t="n">
        <v>0.195338726352323</v>
      </c>
      <c r="H10" s="16" t="n">
        <v>0.327531365109783</v>
      </c>
      <c r="I10" s="16" t="n">
        <v>0.361090941104771</v>
      </c>
      <c r="J10" s="16" t="n">
        <v>0.366439886320105</v>
      </c>
      <c r="K10" s="16" t="n">
        <v>0.25384459248218</v>
      </c>
      <c r="L10" s="16" t="n">
        <v>0.308304057232982</v>
      </c>
      <c r="M10" s="16" t="n">
        <v>0.341783591078424</v>
      </c>
      <c r="N10" s="16" t="n">
        <v>0.306092840618526</v>
      </c>
    </row>
    <row r="11">
      <c r="B11" s="17" t="s">
        <v>112</v>
      </c>
      <c r="C11" s="16" t="n">
        <v>0.320362743908352</v>
      </c>
      <c r="D11" s="16" t="n">
        <v>0.416926460571232</v>
      </c>
      <c r="E11" s="16" t="n">
        <v>0.526835295384155</v>
      </c>
      <c r="F11" s="16" t="n">
        <v>0.425380434183504</v>
      </c>
      <c r="G11" s="16" t="n">
        <v>0.582854713055266</v>
      </c>
      <c r="H11" s="16" t="n">
        <v>0.204632568296269</v>
      </c>
      <c r="I11" s="16" t="n">
        <v>0.33896964596946</v>
      </c>
      <c r="J11" s="16" t="n">
        <v>0.20164837315324</v>
      </c>
      <c r="K11" s="16" t="n">
        <v>0.503461083685676</v>
      </c>
      <c r="L11" s="16" t="n">
        <v>0.140159719842744</v>
      </c>
      <c r="M11" s="16" t="n">
        <v>0.370751431464703</v>
      </c>
      <c r="N11" s="16" t="n">
        <v>0.3005519334995</v>
      </c>
    </row>
    <row r="12">
      <c r="B12" s="18"/>
      <c r="C12" s="18"/>
      <c r="D12" s="18"/>
      <c r="E12" s="18"/>
      <c r="F12" s="18"/>
      <c r="G12" s="18"/>
      <c r="H12" s="18"/>
      <c r="I12" s="18"/>
      <c r="J12" s="18"/>
      <c r="K12" s="18"/>
      <c r="L12" s="18"/>
      <c r="M12" s="18"/>
      <c r="N12" s="18"/>
    </row>
    <row r="13">
      <c r="B13" t="s">
        <v>42</v>
      </c>
    </row>
    <row r="14">
      <c r="B14" t="s">
        <v>43</v>
      </c>
    </row>
    <row r="18">
      <c r="B18" s="9" t="str">
        <f>=HYPERLINK("#'Contents'!A1", "Return to Contents")</f>
      </c>
    </row>
  </sheetData>
  <mergeCells count="1">
    <mergeCell ref="D2:O2"/>
  </mergeCells>
  <pageMargins left="0.7" right="0.7" top="0.75" bottom="0.75" header="0.3" footer="0.3"/>
  <pageSetup paperSize="9" orientation="portrait" horizontalDpi="300" verticalDpi="300" r:id="rId2"/>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183</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115</v>
      </c>
      <c r="C9" s="16" t="n">
        <v>0.0888473083981822</v>
      </c>
      <c r="D9" s="16" t="n">
        <v>0.103619797709834</v>
      </c>
      <c r="E9" s="16" t="n">
        <v>0.0728141839168203</v>
      </c>
      <c r="F9" s="16"/>
      <c r="G9" s="16" t="n">
        <v>0.0877125386143511</v>
      </c>
      <c r="H9" s="16" t="n">
        <v>0.100550067669255</v>
      </c>
      <c r="I9" s="16" t="n">
        <v>0.0784082143242534</v>
      </c>
      <c r="J9" s="16"/>
      <c r="K9" s="16" t="n">
        <v>0.079401529651947</v>
      </c>
      <c r="L9" s="16" t="n">
        <v>0.0968308161833586</v>
      </c>
      <c r="M9" s="16" t="n">
        <v>0.114022991041243</v>
      </c>
      <c r="N9" s="16" t="n">
        <v>0.105461456612947</v>
      </c>
    </row>
    <row r="10">
      <c r="B10" s="17" t="s">
        <v>179</v>
      </c>
      <c r="C10" s="16" t="n">
        <v>0.0945054431097865</v>
      </c>
      <c r="D10" s="16" t="n">
        <v>0.0980921647196312</v>
      </c>
      <c r="E10" s="16" t="n">
        <v>0.0923734948490577</v>
      </c>
      <c r="F10" s="16"/>
      <c r="G10" s="16" t="n">
        <v>0.105488732293289</v>
      </c>
      <c r="H10" s="16" t="n">
        <v>0.104570245388567</v>
      </c>
      <c r="I10" s="16" t="n">
        <v>0.0808040307259747</v>
      </c>
      <c r="J10" s="16"/>
      <c r="K10" s="16" t="n">
        <v>0.102191710181994</v>
      </c>
      <c r="L10" s="16" t="n">
        <v>0.0786829329383678</v>
      </c>
      <c r="M10" s="16" t="n">
        <v>0.0781099972717316</v>
      </c>
      <c r="N10" s="16" t="n">
        <v>0.0945908773991931</v>
      </c>
    </row>
    <row r="11">
      <c r="B11" s="17" t="s">
        <v>180</v>
      </c>
      <c r="C11" s="16" t="n">
        <v>0.138358553474214</v>
      </c>
      <c r="D11" s="16" t="n">
        <v>0.117782842038567</v>
      </c>
      <c r="E11" s="16" t="n">
        <v>0.156581803594215</v>
      </c>
      <c r="F11" s="16"/>
      <c r="G11" s="16" t="n">
        <v>0.121471904558021</v>
      </c>
      <c r="H11" s="16" t="n">
        <v>0.138799674207964</v>
      </c>
      <c r="I11" s="16" t="n">
        <v>0.144617707777206</v>
      </c>
      <c r="J11" s="16"/>
      <c r="K11" s="16" t="n">
        <v>0.147896797695918</v>
      </c>
      <c r="L11" s="16" t="n">
        <v>0.120220369546773</v>
      </c>
      <c r="M11" s="16" t="n">
        <v>0.119012289017515</v>
      </c>
      <c r="N11" s="16" t="n">
        <v>0.125339575534291</v>
      </c>
    </row>
    <row r="12">
      <c r="B12" s="17" t="s">
        <v>181</v>
      </c>
      <c r="C12" s="16" t="n">
        <v>0.357925951109466</v>
      </c>
      <c r="D12" s="16" t="n">
        <v>0.330144467508799</v>
      </c>
      <c r="E12" s="16" t="n">
        <v>0.386426455217093</v>
      </c>
      <c r="F12" s="16"/>
      <c r="G12" s="16" t="n">
        <v>0.337160208485313</v>
      </c>
      <c r="H12" s="16" t="n">
        <v>0.350968595358575</v>
      </c>
      <c r="I12" s="16" t="n">
        <v>0.372600121173541</v>
      </c>
      <c r="J12" s="16"/>
      <c r="K12" s="16" t="n">
        <v>0.376623558977007</v>
      </c>
      <c r="L12" s="16" t="n">
        <v>0.341637999833996</v>
      </c>
      <c r="M12" s="16" t="n">
        <v>0.286145871163842</v>
      </c>
      <c r="N12" s="16" t="n">
        <v>0.354370000160922</v>
      </c>
    </row>
    <row r="13">
      <c r="B13" s="17" t="s">
        <v>112</v>
      </c>
      <c r="C13" s="22" t="n">
        <v>0.320362743908352</v>
      </c>
      <c r="D13" s="22" t="n">
        <v>0.350360728023169</v>
      </c>
      <c r="E13" s="22" t="n">
        <v>0.291804062422814</v>
      </c>
      <c r="F13" s="22"/>
      <c r="G13" s="22" t="n">
        <v>0.348166616049026</v>
      </c>
      <c r="H13" s="22" t="n">
        <v>0.305111417375639</v>
      </c>
      <c r="I13" s="22" t="n">
        <v>0.323569925999024</v>
      </c>
      <c r="J13" s="22"/>
      <c r="K13" s="22" t="n">
        <v>0.293886403493134</v>
      </c>
      <c r="L13" s="22" t="n">
        <v>0.362627881497504</v>
      </c>
      <c r="M13" s="22" t="n">
        <v>0.402708851505669</v>
      </c>
      <c r="N13" s="22" t="n">
        <v>0.320238090292647</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184</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115</v>
      </c>
      <c r="C9" s="16" t="n">
        <v>0.102354162862856</v>
      </c>
      <c r="D9" s="16" t="n">
        <v>0.122574568259414</v>
      </c>
      <c r="E9" s="16" t="n">
        <v>0.0827873438265995</v>
      </c>
      <c r="F9" s="16"/>
      <c r="G9" s="16" t="n">
        <v>0.119084324529489</v>
      </c>
      <c r="H9" s="16" t="n">
        <v>0.104450077571624</v>
      </c>
      <c r="I9" s="16" t="n">
        <v>0.0937965661523025</v>
      </c>
      <c r="J9" s="16"/>
      <c r="K9" s="16" t="n">
        <v>0.0978383375857963</v>
      </c>
      <c r="L9" s="16" t="n">
        <v>0.107414156574469</v>
      </c>
      <c r="M9" s="16" t="n">
        <v>0.115863106318399</v>
      </c>
      <c r="N9" s="16" t="n">
        <v>0.116340787079389</v>
      </c>
    </row>
    <row r="10">
      <c r="B10" s="17" t="s">
        <v>179</v>
      </c>
      <c r="C10" s="16" t="n">
        <v>0.0584929452931843</v>
      </c>
      <c r="D10" s="16" t="n">
        <v>0.0632968325812339</v>
      </c>
      <c r="E10" s="16" t="n">
        <v>0.0543257945162654</v>
      </c>
      <c r="F10" s="16"/>
      <c r="G10" s="16" t="n">
        <v>0.0239546038433958</v>
      </c>
      <c r="H10" s="16" t="n">
        <v>0.0671582332009839</v>
      </c>
      <c r="I10" s="16" t="n">
        <v>0.064072710546078</v>
      </c>
      <c r="J10" s="16"/>
      <c r="K10" s="16" t="n">
        <v>0.0635480013793384</v>
      </c>
      <c r="L10" s="16" t="n">
        <v>0.0519727036372712</v>
      </c>
      <c r="M10" s="16" t="n">
        <v>0.0591363494235778</v>
      </c>
      <c r="N10" s="16" t="n">
        <v>0.0323517304022429</v>
      </c>
    </row>
    <row r="11">
      <c r="B11" s="17" t="s">
        <v>180</v>
      </c>
      <c r="C11" s="16" t="n">
        <v>0.100006893259025</v>
      </c>
      <c r="D11" s="16" t="n">
        <v>0.107286381008661</v>
      </c>
      <c r="E11" s="16" t="n">
        <v>0.0913258973424206</v>
      </c>
      <c r="F11" s="16"/>
      <c r="G11" s="16" t="n">
        <v>0.0606121436852161</v>
      </c>
      <c r="H11" s="16" t="n">
        <v>0.102941121869593</v>
      </c>
      <c r="I11" s="16" t="n">
        <v>0.112836446156605</v>
      </c>
      <c r="J11" s="16"/>
      <c r="K11" s="16" t="n">
        <v>0.113426668127469</v>
      </c>
      <c r="L11" s="16" t="n">
        <v>0.0783802279087471</v>
      </c>
      <c r="M11" s="16" t="n">
        <v>0.0620145737230118</v>
      </c>
      <c r="N11" s="16" t="n">
        <v>0.0823731795668159</v>
      </c>
    </row>
    <row r="12">
      <c r="B12" s="17" t="s">
        <v>181</v>
      </c>
      <c r="C12" s="16" t="n">
        <v>0.322219538013702</v>
      </c>
      <c r="D12" s="16" t="n">
        <v>0.291268835887927</v>
      </c>
      <c r="E12" s="16" t="n">
        <v>0.354807978931974</v>
      </c>
      <c r="F12" s="16"/>
      <c r="G12" s="16" t="n">
        <v>0.318905133310198</v>
      </c>
      <c r="H12" s="16" t="n">
        <v>0.329709819017199</v>
      </c>
      <c r="I12" s="16" t="n">
        <v>0.316560252979812</v>
      </c>
      <c r="J12" s="16"/>
      <c r="K12" s="16" t="n">
        <v>0.347742103419165</v>
      </c>
      <c r="L12" s="16" t="n">
        <v>0.266610440334207</v>
      </c>
      <c r="M12" s="16" t="n">
        <v>0.229704735653912</v>
      </c>
      <c r="N12" s="16" t="n">
        <v>0.348953484590209</v>
      </c>
    </row>
    <row r="13">
      <c r="B13" s="17" t="s">
        <v>112</v>
      </c>
      <c r="C13" s="22" t="n">
        <v>0.416926460571232</v>
      </c>
      <c r="D13" s="22" t="n">
        <v>0.415573382262764</v>
      </c>
      <c r="E13" s="22" t="n">
        <v>0.416752985382741</v>
      </c>
      <c r="F13" s="22"/>
      <c r="G13" s="22" t="n">
        <v>0.477443794631701</v>
      </c>
      <c r="H13" s="22" t="n">
        <v>0.3957407483406</v>
      </c>
      <c r="I13" s="22" t="n">
        <v>0.412734024165203</v>
      </c>
      <c r="J13" s="22"/>
      <c r="K13" s="22" t="n">
        <v>0.377444889488232</v>
      </c>
      <c r="L13" s="22" t="n">
        <v>0.495622471545306</v>
      </c>
      <c r="M13" s="22" t="n">
        <v>0.5332812348811</v>
      </c>
      <c r="N13" s="22" t="n">
        <v>0.419980818361343</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185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115</v>
      </c>
      <c r="C9" s="16" t="n">
        <v>0.106989168077706</v>
      </c>
      <c r="D9" s="16" t="n">
        <v>0.122029053282099</v>
      </c>
      <c r="E9" s="16" t="n">
        <v>0.092749922991721</v>
      </c>
      <c r="F9" s="16"/>
      <c r="G9" s="16" t="n">
        <v>0.116127573339499</v>
      </c>
      <c r="H9" s="16" t="n">
        <v>0.111233653605191</v>
      </c>
      <c r="I9" s="16" t="n">
        <v>0.0994311520462157</v>
      </c>
      <c r="J9" s="16"/>
      <c r="K9" s="16" t="n">
        <v>0.104786031781758</v>
      </c>
      <c r="L9" s="16" t="n">
        <v>0.0895360965937655</v>
      </c>
      <c r="M9" s="16" t="n">
        <v>0.132014314850299</v>
      </c>
      <c r="N9" s="16" t="n">
        <v>0.124884599358283</v>
      </c>
    </row>
    <row r="10">
      <c r="B10" s="17" t="s">
        <v>179</v>
      </c>
      <c r="C10" s="16" t="n">
        <v>0.0545726523797994</v>
      </c>
      <c r="D10" s="16" t="n">
        <v>0.0735005469955797</v>
      </c>
      <c r="E10" s="16" t="n">
        <v>0.0350766457900878</v>
      </c>
      <c r="F10" s="16"/>
      <c r="G10" s="16" t="n">
        <v>0.0578618569695697</v>
      </c>
      <c r="H10" s="16" t="n">
        <v>0.0482675211437551</v>
      </c>
      <c r="I10" s="16" t="n">
        <v>0.0591393248561133</v>
      </c>
      <c r="J10" s="16"/>
      <c r="K10" s="16" t="n">
        <v>0.0618464072215461</v>
      </c>
      <c r="L10" s="16" t="n">
        <v>0.0515161047336829</v>
      </c>
      <c r="M10" s="16" t="n">
        <v>0.014731699338002</v>
      </c>
      <c r="N10" s="16" t="n">
        <v>0.0554571770286937</v>
      </c>
    </row>
    <row r="11">
      <c r="B11" s="17" t="s">
        <v>180</v>
      </c>
      <c r="C11" s="16" t="n">
        <v>0.0745206199287786</v>
      </c>
      <c r="D11" s="16" t="n">
        <v>0.0910077818099838</v>
      </c>
      <c r="E11" s="16" t="n">
        <v>0.0599757172046096</v>
      </c>
      <c r="F11" s="16"/>
      <c r="G11" s="16" t="n">
        <v>0.0353880487156131</v>
      </c>
      <c r="H11" s="16" t="n">
        <v>0.0769465196649084</v>
      </c>
      <c r="I11" s="16" t="n">
        <v>0.087719530331284</v>
      </c>
      <c r="J11" s="16"/>
      <c r="K11" s="16" t="n">
        <v>0.0727018218587702</v>
      </c>
      <c r="L11" s="16" t="n">
        <v>0.0886608968331678</v>
      </c>
      <c r="M11" s="16" t="n">
        <v>0.0793888019818074</v>
      </c>
      <c r="N11" s="16" t="n">
        <v>0.0613362900300798</v>
      </c>
    </row>
    <row r="12">
      <c r="B12" s="17" t="s">
        <v>181</v>
      </c>
      <c r="C12" s="16" t="n">
        <v>0.237082264229561</v>
      </c>
      <c r="D12" s="16" t="n">
        <v>0.242263438613817</v>
      </c>
      <c r="E12" s="16" t="n">
        <v>0.231776256856581</v>
      </c>
      <c r="F12" s="16"/>
      <c r="G12" s="16" t="n">
        <v>0.231784975786166</v>
      </c>
      <c r="H12" s="16" t="n">
        <v>0.239187751414617</v>
      </c>
      <c r="I12" s="16" t="n">
        <v>0.237215705232291</v>
      </c>
      <c r="J12" s="16"/>
      <c r="K12" s="16" t="n">
        <v>0.236586204571547</v>
      </c>
      <c r="L12" s="16" t="n">
        <v>0.259251920961882</v>
      </c>
      <c r="M12" s="16" t="n">
        <v>0.194077481410819</v>
      </c>
      <c r="N12" s="16" t="n">
        <v>0.245358782779201</v>
      </c>
    </row>
    <row r="13">
      <c r="B13" s="17" t="s">
        <v>112</v>
      </c>
      <c r="C13" s="22" t="n">
        <v>0.526835295384155</v>
      </c>
      <c r="D13" s="22" t="n">
        <v>0.47119917929852</v>
      </c>
      <c r="E13" s="22" t="n">
        <v>0.580421457157</v>
      </c>
      <c r="F13" s="22"/>
      <c r="G13" s="22" t="n">
        <v>0.558837545189153</v>
      </c>
      <c r="H13" s="22" t="n">
        <v>0.524364554171529</v>
      </c>
      <c r="I13" s="22" t="n">
        <v>0.516494287534096</v>
      </c>
      <c r="J13" s="22"/>
      <c r="K13" s="22" t="n">
        <v>0.524079534566379</v>
      </c>
      <c r="L13" s="22" t="n">
        <v>0.511034980877501</v>
      </c>
      <c r="M13" s="22" t="n">
        <v>0.579787702419072</v>
      </c>
      <c r="N13" s="22" t="n">
        <v>0.512963150803743</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186</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115</v>
      </c>
      <c r="C9" s="16" t="n">
        <v>0.0985721413122787</v>
      </c>
      <c r="D9" s="16" t="n">
        <v>0.120238432570317</v>
      </c>
      <c r="E9" s="16" t="n">
        <v>0.0783818002461581</v>
      </c>
      <c r="F9" s="16"/>
      <c r="G9" s="16" t="n">
        <v>0.112045374833213</v>
      </c>
      <c r="H9" s="16" t="n">
        <v>0.105002480877402</v>
      </c>
      <c r="I9" s="16" t="n">
        <v>0.0872685068881018</v>
      </c>
      <c r="J9" s="16"/>
      <c r="K9" s="16" t="n">
        <v>0.088890739447855</v>
      </c>
      <c r="L9" s="16" t="n">
        <v>0.110288887884041</v>
      </c>
      <c r="M9" s="16" t="n">
        <v>0.119836887064652</v>
      </c>
      <c r="N9" s="16" t="n">
        <v>0.114102581210202</v>
      </c>
    </row>
    <row r="10">
      <c r="B10" s="17" t="s">
        <v>179</v>
      </c>
      <c r="C10" s="16" t="n">
        <v>0.0696554881953873</v>
      </c>
      <c r="D10" s="16" t="n">
        <v>0.0761639167072783</v>
      </c>
      <c r="E10" s="16" t="n">
        <v>0.0639199647145828</v>
      </c>
      <c r="F10" s="16"/>
      <c r="G10" s="16" t="n">
        <v>0.0555607858448359</v>
      </c>
      <c r="H10" s="16" t="n">
        <v>0.0701251989121607</v>
      </c>
      <c r="I10" s="16" t="n">
        <v>0.0747853398710825</v>
      </c>
      <c r="J10" s="16"/>
      <c r="K10" s="16" t="n">
        <v>0.0816741515212042</v>
      </c>
      <c r="L10" s="16" t="n">
        <v>0.0621646288114566</v>
      </c>
      <c r="M10" s="16" t="n">
        <v>0.0430637089362006</v>
      </c>
      <c r="N10" s="16" t="n">
        <v>0.034325924119638</v>
      </c>
    </row>
    <row r="11">
      <c r="B11" s="17" t="s">
        <v>180</v>
      </c>
      <c r="C11" s="16" t="n">
        <v>0.100819140314501</v>
      </c>
      <c r="D11" s="16" t="n">
        <v>0.121940221016622</v>
      </c>
      <c r="E11" s="16" t="n">
        <v>0.0801527245151021</v>
      </c>
      <c r="F11" s="16"/>
      <c r="G11" s="16" t="n">
        <v>0.0756152748716595</v>
      </c>
      <c r="H11" s="16" t="n">
        <v>0.0993970038735539</v>
      </c>
      <c r="I11" s="16" t="n">
        <v>0.112096676220178</v>
      </c>
      <c r="J11" s="16"/>
      <c r="K11" s="16" t="n">
        <v>0.106209086663861</v>
      </c>
      <c r="L11" s="16" t="n">
        <v>0.0825712165846351</v>
      </c>
      <c r="M11" s="16" t="n">
        <v>0.115421680480999</v>
      </c>
      <c r="N11" s="16" t="n">
        <v>0.0870204471569314</v>
      </c>
    </row>
    <row r="12">
      <c r="B12" s="17" t="s">
        <v>181</v>
      </c>
      <c r="C12" s="16" t="n">
        <v>0.305572795994329</v>
      </c>
      <c r="D12" s="16" t="n">
        <v>0.293181935155887</v>
      </c>
      <c r="E12" s="16" t="n">
        <v>0.314132657583827</v>
      </c>
      <c r="F12" s="16"/>
      <c r="G12" s="16" t="n">
        <v>0.298762874438837</v>
      </c>
      <c r="H12" s="16" t="n">
        <v>0.287850607564207</v>
      </c>
      <c r="I12" s="16" t="n">
        <v>0.32474969898235</v>
      </c>
      <c r="J12" s="16"/>
      <c r="K12" s="16" t="n">
        <v>0.314783796042399</v>
      </c>
      <c r="L12" s="16" t="n">
        <v>0.329116801039693</v>
      </c>
      <c r="M12" s="16" t="n">
        <v>0.234431364263987</v>
      </c>
      <c r="N12" s="16" t="n">
        <v>0.256577735892025</v>
      </c>
    </row>
    <row r="13">
      <c r="B13" s="17" t="s">
        <v>112</v>
      </c>
      <c r="C13" s="22" t="n">
        <v>0.425380434183504</v>
      </c>
      <c r="D13" s="22" t="n">
        <v>0.388475494549895</v>
      </c>
      <c r="E13" s="22" t="n">
        <v>0.46341285294033</v>
      </c>
      <c r="F13" s="22"/>
      <c r="G13" s="22" t="n">
        <v>0.458015690011455</v>
      </c>
      <c r="H13" s="22" t="n">
        <v>0.437624708772676</v>
      </c>
      <c r="I13" s="22" t="n">
        <v>0.401099778038288</v>
      </c>
      <c r="J13" s="22"/>
      <c r="K13" s="22" t="n">
        <v>0.408442226324681</v>
      </c>
      <c r="L13" s="22" t="n">
        <v>0.415858465680175</v>
      </c>
      <c r="M13" s="22" t="n">
        <v>0.487246359254162</v>
      </c>
      <c r="N13" s="22" t="n">
        <v>0.507973311621203</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187</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115</v>
      </c>
      <c r="C9" s="16" t="n">
        <v>0.112669152582471</v>
      </c>
      <c r="D9" s="16" t="n">
        <v>0.143149562795219</v>
      </c>
      <c r="E9" s="16" t="n">
        <v>0.0830047663766499</v>
      </c>
      <c r="F9" s="16"/>
      <c r="G9" s="16" t="n">
        <v>0.122266051575978</v>
      </c>
      <c r="H9" s="16" t="n">
        <v>0.107608785602289</v>
      </c>
      <c r="I9" s="16" t="n">
        <v>0.113586517410772</v>
      </c>
      <c r="J9" s="16"/>
      <c r="K9" s="16" t="n">
        <v>0.105264849739076</v>
      </c>
      <c r="L9" s="16" t="n">
        <v>0.113241283759261</v>
      </c>
      <c r="M9" s="16" t="n">
        <v>0.137855560504099</v>
      </c>
      <c r="N9" s="16" t="n">
        <v>0.13202829829223</v>
      </c>
    </row>
    <row r="10">
      <c r="B10" s="17" t="s">
        <v>179</v>
      </c>
      <c r="C10" s="16" t="n">
        <v>0.0394561911043807</v>
      </c>
      <c r="D10" s="16" t="n">
        <v>0.0432393757005144</v>
      </c>
      <c r="E10" s="16" t="n">
        <v>0.03669621430634</v>
      </c>
      <c r="F10" s="16"/>
      <c r="G10" s="16" t="n">
        <v>0.0236340174151915</v>
      </c>
      <c r="H10" s="16" t="n">
        <v>0.0410623431417762</v>
      </c>
      <c r="I10" s="16" t="n">
        <v>0.0442110721534</v>
      </c>
      <c r="J10" s="16"/>
      <c r="K10" s="16" t="n">
        <v>0.0438266235046541</v>
      </c>
      <c r="L10" s="16" t="n">
        <v>0.0391085333742065</v>
      </c>
      <c r="M10" s="16" t="n">
        <v>0.0257227995543164</v>
      </c>
      <c r="N10" s="16" t="n">
        <v>0.0283314725542841</v>
      </c>
    </row>
    <row r="11">
      <c r="B11" s="17" t="s">
        <v>180</v>
      </c>
      <c r="C11" s="16" t="n">
        <v>0.069681216905559</v>
      </c>
      <c r="D11" s="16" t="n">
        <v>0.0850571473458105</v>
      </c>
      <c r="E11" s="16" t="n">
        <v>0.0541054073339372</v>
      </c>
      <c r="F11" s="16"/>
      <c r="G11" s="16" t="n">
        <v>0.0494278024187271</v>
      </c>
      <c r="H11" s="16" t="n">
        <v>0.0694980141056765</v>
      </c>
      <c r="I11" s="16" t="n">
        <v>0.0778509252159861</v>
      </c>
      <c r="J11" s="16"/>
      <c r="K11" s="16" t="n">
        <v>0.0718186610691035</v>
      </c>
      <c r="L11" s="16" t="n">
        <v>0.0754727761941773</v>
      </c>
      <c r="M11" s="16" t="n">
        <v>0.0603850367923258</v>
      </c>
      <c r="N11" s="16" t="n">
        <v>0.0610137148023691</v>
      </c>
    </row>
    <row r="12">
      <c r="B12" s="17" t="s">
        <v>181</v>
      </c>
      <c r="C12" s="16" t="n">
        <v>0.195338726352323</v>
      </c>
      <c r="D12" s="16" t="n">
        <v>0.201018064001228</v>
      </c>
      <c r="E12" s="16" t="n">
        <v>0.191877519760521</v>
      </c>
      <c r="F12" s="16"/>
      <c r="G12" s="16" t="n">
        <v>0.145511638651582</v>
      </c>
      <c r="H12" s="16" t="n">
        <v>0.211074515510535</v>
      </c>
      <c r="I12" s="16" t="n">
        <v>0.200379110882454</v>
      </c>
      <c r="J12" s="16"/>
      <c r="K12" s="16" t="n">
        <v>0.192194110725179</v>
      </c>
      <c r="L12" s="16" t="n">
        <v>0.20419444960258</v>
      </c>
      <c r="M12" s="16" t="n">
        <v>0.163210046651758</v>
      </c>
      <c r="N12" s="16" t="n">
        <v>0.23498832917306</v>
      </c>
    </row>
    <row r="13">
      <c r="B13" s="17" t="s">
        <v>112</v>
      </c>
      <c r="C13" s="22" t="n">
        <v>0.582854713055266</v>
      </c>
      <c r="D13" s="22" t="n">
        <v>0.527535850157228</v>
      </c>
      <c r="E13" s="22" t="n">
        <v>0.634316092222552</v>
      </c>
      <c r="F13" s="22"/>
      <c r="G13" s="22" t="n">
        <v>0.659160489938522</v>
      </c>
      <c r="H13" s="22" t="n">
        <v>0.570756341639724</v>
      </c>
      <c r="I13" s="22" t="n">
        <v>0.563972374337387</v>
      </c>
      <c r="J13" s="22"/>
      <c r="K13" s="22" t="n">
        <v>0.586895754961986</v>
      </c>
      <c r="L13" s="22" t="n">
        <v>0.567982957069776</v>
      </c>
      <c r="M13" s="22" t="n">
        <v>0.6128265564975</v>
      </c>
      <c r="N13" s="22" t="n">
        <v>0.543638185178056</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188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115</v>
      </c>
      <c r="C9" s="16" t="n">
        <v>0.0775202697457384</v>
      </c>
      <c r="D9" s="16" t="n">
        <v>0.0941987274377705</v>
      </c>
      <c r="E9" s="16" t="n">
        <v>0.0617687352197614</v>
      </c>
      <c r="F9" s="16"/>
      <c r="G9" s="16" t="n">
        <v>0.105727348381895</v>
      </c>
      <c r="H9" s="16" t="n">
        <v>0.0759269324064034</v>
      </c>
      <c r="I9" s="16" t="n">
        <v>0.0678619353250031</v>
      </c>
      <c r="J9" s="16"/>
      <c r="K9" s="16" t="n">
        <v>0.0649283942131619</v>
      </c>
      <c r="L9" s="16" t="n">
        <v>0.104018319348393</v>
      </c>
      <c r="M9" s="16" t="n">
        <v>0.0987716536882371</v>
      </c>
      <c r="N9" s="16" t="n">
        <v>0.0944066646750749</v>
      </c>
    </row>
    <row r="10">
      <c r="B10" s="17" t="s">
        <v>179</v>
      </c>
      <c r="C10" s="16" t="n">
        <v>0.168415375638604</v>
      </c>
      <c r="D10" s="16" t="n">
        <v>0.1840551837584</v>
      </c>
      <c r="E10" s="16" t="n">
        <v>0.153086881201769</v>
      </c>
      <c r="F10" s="16"/>
      <c r="G10" s="16" t="n">
        <v>0.186623068520105</v>
      </c>
      <c r="H10" s="16" t="n">
        <v>0.1816118440284</v>
      </c>
      <c r="I10" s="16" t="n">
        <v>0.148947175051686</v>
      </c>
      <c r="J10" s="16"/>
      <c r="K10" s="16" t="n">
        <v>0.175256242082064</v>
      </c>
      <c r="L10" s="16" t="n">
        <v>0.172282332631012</v>
      </c>
      <c r="M10" s="16" t="n">
        <v>0.124192022957144</v>
      </c>
      <c r="N10" s="16" t="n">
        <v>0.173731453560358</v>
      </c>
    </row>
    <row r="11">
      <c r="B11" s="17" t="s">
        <v>180</v>
      </c>
      <c r="C11" s="16" t="n">
        <v>0.221900421209605</v>
      </c>
      <c r="D11" s="16" t="n">
        <v>0.228205601885502</v>
      </c>
      <c r="E11" s="16" t="n">
        <v>0.215161868948461</v>
      </c>
      <c r="F11" s="16"/>
      <c r="G11" s="16" t="n">
        <v>0.265218371928303</v>
      </c>
      <c r="H11" s="16" t="n">
        <v>0.232806941944649</v>
      </c>
      <c r="I11" s="16" t="n">
        <v>0.194645072707956</v>
      </c>
      <c r="J11" s="16"/>
      <c r="K11" s="16" t="n">
        <v>0.223009134582811</v>
      </c>
      <c r="L11" s="16" t="n">
        <v>0.216953045026527</v>
      </c>
      <c r="M11" s="16" t="n">
        <v>0.188654250878168</v>
      </c>
      <c r="N11" s="16" t="n">
        <v>0.270037174146794</v>
      </c>
    </row>
    <row r="12">
      <c r="B12" s="17" t="s">
        <v>181</v>
      </c>
      <c r="C12" s="16" t="n">
        <v>0.327531365109783</v>
      </c>
      <c r="D12" s="16" t="n">
        <v>0.305923020631349</v>
      </c>
      <c r="E12" s="16" t="n">
        <v>0.350891592966141</v>
      </c>
      <c r="F12" s="16"/>
      <c r="G12" s="16" t="n">
        <v>0.311076589643944</v>
      </c>
      <c r="H12" s="16" t="n">
        <v>0.330730225464168</v>
      </c>
      <c r="I12" s="16" t="n">
        <v>0.33105437359832</v>
      </c>
      <c r="J12" s="16"/>
      <c r="K12" s="16" t="n">
        <v>0.342311168144839</v>
      </c>
      <c r="L12" s="16" t="n">
        <v>0.315384074998845</v>
      </c>
      <c r="M12" s="16" t="n">
        <v>0.301097614127837</v>
      </c>
      <c r="N12" s="16" t="n">
        <v>0.272595134548938</v>
      </c>
    </row>
    <row r="13">
      <c r="B13" s="17" t="s">
        <v>112</v>
      </c>
      <c r="C13" s="22" t="n">
        <v>0.204632568296269</v>
      </c>
      <c r="D13" s="22" t="n">
        <v>0.187617466286978</v>
      </c>
      <c r="E13" s="22" t="n">
        <v>0.219090921663868</v>
      </c>
      <c r="F13" s="22"/>
      <c r="G13" s="22" t="n">
        <v>0.131354621525753</v>
      </c>
      <c r="H13" s="22" t="n">
        <v>0.178924056156379</v>
      </c>
      <c r="I13" s="22" t="n">
        <v>0.257491443317036</v>
      </c>
      <c r="J13" s="22"/>
      <c r="K13" s="22" t="n">
        <v>0.194495060977124</v>
      </c>
      <c r="L13" s="22" t="n">
        <v>0.191362227995223</v>
      </c>
      <c r="M13" s="22" t="n">
        <v>0.287284458348614</v>
      </c>
      <c r="N13" s="22" t="n">
        <v>0.189229573068835</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 min="8" max="8" width="20.71" hidden="0" customWidth="1"/>
  </cols>
  <sheetData>
    <row r="2" ht="40" customHeight="1">
      <c r="D2" s="15" t="s">
        <v>41</v>
      </c>
    </row>
    <row r="6" ht="50" customHeight="1">
      <c r="B6" s="19" t="s">
        <v>15</v>
      </c>
      <c r="C6" s="19" t="s">
        <v>31</v>
      </c>
      <c r="D6" s="19" t="s">
        <v>32</v>
      </c>
      <c r="E6" s="19" t="s">
        <v>33</v>
      </c>
      <c r="F6" s="19" t="s">
        <v>34</v>
      </c>
      <c r="G6" s="19" t="s">
        <v>35</v>
      </c>
    </row>
    <row r="7">
      <c r="B7" s="17" t="s">
        <v>36</v>
      </c>
      <c r="C7" s="16" t="n">
        <v>0.24045365817053</v>
      </c>
      <c r="D7" s="16" t="n">
        <v>0.229910556708623</v>
      </c>
      <c r="E7" s="16" t="n">
        <v>0.192854543524742</v>
      </c>
      <c r="F7" s="16" t="n">
        <v>0.18891216118258</v>
      </c>
      <c r="G7" s="16" t="n">
        <v>0.184472650680179</v>
      </c>
    </row>
    <row r="8">
      <c r="B8" s="17" t="s">
        <v>37</v>
      </c>
      <c r="C8" s="16" t="n">
        <v>0.272033729972491</v>
      </c>
      <c r="D8" s="16" t="n">
        <v>0.305575190013498</v>
      </c>
      <c r="E8" s="16" t="n">
        <v>0.230647759034403</v>
      </c>
      <c r="F8" s="16" t="n">
        <v>0.214242999177779</v>
      </c>
      <c r="G8" s="16" t="n">
        <v>0.20937119035359</v>
      </c>
    </row>
    <row r="9">
      <c r="B9" s="17" t="s">
        <v>38</v>
      </c>
      <c r="C9" s="16" t="n">
        <v>0.197011466213791</v>
      </c>
      <c r="D9" s="16" t="n">
        <v>0.16502049755842</v>
      </c>
      <c r="E9" s="16" t="n">
        <v>0.138587924681654</v>
      </c>
      <c r="F9" s="16" t="n">
        <v>0.171972867231023</v>
      </c>
      <c r="G9" s="16" t="n">
        <v>0.137329644797315</v>
      </c>
    </row>
    <row r="10">
      <c r="B10" s="17" t="s">
        <v>39</v>
      </c>
      <c r="C10" s="16" t="n">
        <v>0.242713013517384</v>
      </c>
      <c r="D10" s="16" t="n">
        <v>0.248238956727342</v>
      </c>
      <c r="E10" s="16" t="n">
        <v>0.302761962978283</v>
      </c>
      <c r="F10" s="16" t="n">
        <v>0.334284899817814</v>
      </c>
      <c r="G10" s="16" t="n">
        <v>0.328806995737918</v>
      </c>
    </row>
    <row r="11">
      <c r="B11" s="17" t="s">
        <v>40</v>
      </c>
      <c r="C11" s="16" t="n">
        <v>0.0477881321258039</v>
      </c>
      <c r="D11" s="16" t="n">
        <v>0.0512547989921169</v>
      </c>
      <c r="E11" s="16" t="n">
        <v>0.135147809780918</v>
      </c>
      <c r="F11" s="16" t="n">
        <v>0.0905870725908044</v>
      </c>
      <c r="G11" s="16" t="n">
        <v>0.140019518430999</v>
      </c>
    </row>
    <row r="12">
      <c r="B12" s="18"/>
      <c r="C12" s="18"/>
      <c r="D12" s="18"/>
      <c r="E12" s="18"/>
      <c r="F12" s="18"/>
      <c r="G12" s="18"/>
    </row>
    <row r="13">
      <c r="B13" t="s">
        <v>42</v>
      </c>
    </row>
    <row r="14">
      <c r="B14" t="s">
        <v>43</v>
      </c>
    </row>
    <row r="18">
      <c r="B18" s="9" t="str">
        <f>=HYPERLINK("#'Contents'!A1", "Return to Contents")</f>
      </c>
    </row>
  </sheetData>
  <mergeCells count="1">
    <mergeCell ref="D2:H2"/>
  </mergeCells>
  <pageMargins left="0.7" right="0.7" top="0.75" bottom="0.75" header="0.3" footer="0.3"/>
  <pageSetup paperSize="9" orientation="portrait" horizontalDpi="300" verticalDpi="300" r:id="rId2"/>
  <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189</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115</v>
      </c>
      <c r="C9" s="16" t="n">
        <v>0.0791873664184874</v>
      </c>
      <c r="D9" s="16" t="n">
        <v>0.0972634299039409</v>
      </c>
      <c r="E9" s="16" t="n">
        <v>0.0620827482318699</v>
      </c>
      <c r="F9" s="16"/>
      <c r="G9" s="16" t="n">
        <v>0.0801997367385215</v>
      </c>
      <c r="H9" s="16" t="n">
        <v>0.0845538311512758</v>
      </c>
      <c r="I9" s="16" t="n">
        <v>0.0737950054145302</v>
      </c>
      <c r="J9" s="16"/>
      <c r="K9" s="16" t="n">
        <v>0.07012850372657</v>
      </c>
      <c r="L9" s="16" t="n">
        <v>0.0845162350490744</v>
      </c>
      <c r="M9" s="16" t="n">
        <v>0.0966347868872909</v>
      </c>
      <c r="N9" s="16" t="n">
        <v>0.115226388642967</v>
      </c>
    </row>
    <row r="10">
      <c r="B10" s="17" t="s">
        <v>179</v>
      </c>
      <c r="C10" s="16" t="n">
        <v>0.0912386544423292</v>
      </c>
      <c r="D10" s="16" t="n">
        <v>0.100606890478866</v>
      </c>
      <c r="E10" s="16" t="n">
        <v>0.0842371342307987</v>
      </c>
      <c r="F10" s="16"/>
      <c r="G10" s="16" t="n">
        <v>0.0719452205734283</v>
      </c>
      <c r="H10" s="16" t="n">
        <v>0.093279922178366</v>
      </c>
      <c r="I10" s="16" t="n">
        <v>0.0969597457396341</v>
      </c>
      <c r="J10" s="16"/>
      <c r="K10" s="16" t="n">
        <v>0.0977014841482944</v>
      </c>
      <c r="L10" s="16" t="n">
        <v>0.0849567071701285</v>
      </c>
      <c r="M10" s="16" t="n">
        <v>0.0533929239600291</v>
      </c>
      <c r="N10" s="16" t="n">
        <v>0.0999739385840073</v>
      </c>
    </row>
    <row r="11">
      <c r="B11" s="17" t="s">
        <v>180</v>
      </c>
      <c r="C11" s="16" t="n">
        <v>0.129513392064952</v>
      </c>
      <c r="D11" s="16" t="n">
        <v>0.122604433506129</v>
      </c>
      <c r="E11" s="16" t="n">
        <v>0.135867649310704</v>
      </c>
      <c r="F11" s="16"/>
      <c r="G11" s="16" t="n">
        <v>0.0938700445472721</v>
      </c>
      <c r="H11" s="16" t="n">
        <v>0.135499702394176</v>
      </c>
      <c r="I11" s="16" t="n">
        <v>0.138021889318004</v>
      </c>
      <c r="J11" s="16"/>
      <c r="K11" s="16" t="n">
        <v>0.136122576025691</v>
      </c>
      <c r="L11" s="16" t="n">
        <v>0.126298818094783</v>
      </c>
      <c r="M11" s="16" t="n">
        <v>0.0840660778765308</v>
      </c>
      <c r="N11" s="16" t="n">
        <v>0.129950311080441</v>
      </c>
    </row>
    <row r="12">
      <c r="B12" s="17" t="s">
        <v>181</v>
      </c>
      <c r="C12" s="16" t="n">
        <v>0.361090941104771</v>
      </c>
      <c r="D12" s="16" t="n">
        <v>0.340175742269747</v>
      </c>
      <c r="E12" s="16" t="n">
        <v>0.377526574175892</v>
      </c>
      <c r="F12" s="16"/>
      <c r="G12" s="16" t="n">
        <v>0.354653360952998</v>
      </c>
      <c r="H12" s="16" t="n">
        <v>0.366473263576384</v>
      </c>
      <c r="I12" s="16" t="n">
        <v>0.358626253536732</v>
      </c>
      <c r="J12" s="16"/>
      <c r="K12" s="16" t="n">
        <v>0.368574190918479</v>
      </c>
      <c r="L12" s="16" t="n">
        <v>0.327303521840755</v>
      </c>
      <c r="M12" s="16" t="n">
        <v>0.369021302349165</v>
      </c>
      <c r="N12" s="16" t="n">
        <v>0.366214281195769</v>
      </c>
    </row>
    <row r="13">
      <c r="B13" s="17" t="s">
        <v>112</v>
      </c>
      <c r="C13" s="22" t="n">
        <v>0.33896964596946</v>
      </c>
      <c r="D13" s="22" t="n">
        <v>0.339349503841318</v>
      </c>
      <c r="E13" s="22" t="n">
        <v>0.340285894050736</v>
      </c>
      <c r="F13" s="22"/>
      <c r="G13" s="22" t="n">
        <v>0.39933163718778</v>
      </c>
      <c r="H13" s="22" t="n">
        <v>0.320193280699798</v>
      </c>
      <c r="I13" s="22" t="n">
        <v>0.3325971059911</v>
      </c>
      <c r="J13" s="22"/>
      <c r="K13" s="22" t="n">
        <v>0.327473245180966</v>
      </c>
      <c r="L13" s="22" t="n">
        <v>0.376924717845259</v>
      </c>
      <c r="M13" s="22" t="n">
        <v>0.396884908926984</v>
      </c>
      <c r="N13" s="22" t="n">
        <v>0.288635080496816</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190</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115</v>
      </c>
      <c r="C9" s="16" t="n">
        <v>0.0649808195469865</v>
      </c>
      <c r="D9" s="16" t="n">
        <v>0.0836599609814379</v>
      </c>
      <c r="E9" s="16" t="n">
        <v>0.045988198602302</v>
      </c>
      <c r="F9" s="16"/>
      <c r="G9" s="16" t="n">
        <v>0.0728060828111207</v>
      </c>
      <c r="H9" s="16" t="n">
        <v>0.070492744089638</v>
      </c>
      <c r="I9" s="16" t="n">
        <v>0.056762320272846</v>
      </c>
      <c r="J9" s="16"/>
      <c r="K9" s="16" t="n">
        <v>0.0582859442485843</v>
      </c>
      <c r="L9" s="16" t="n">
        <v>0.0656869643694329</v>
      </c>
      <c r="M9" s="16" t="n">
        <v>0.0932277115413538</v>
      </c>
      <c r="N9" s="16" t="n">
        <v>0.0646566629225572</v>
      </c>
    </row>
    <row r="10">
      <c r="B10" s="17" t="s">
        <v>179</v>
      </c>
      <c r="C10" s="16" t="n">
        <v>0.127562744470098</v>
      </c>
      <c r="D10" s="16" t="n">
        <v>0.136654297066951</v>
      </c>
      <c r="E10" s="16" t="n">
        <v>0.117896913694917</v>
      </c>
      <c r="F10" s="16"/>
      <c r="G10" s="16" t="n">
        <v>0.105927812977294</v>
      </c>
      <c r="H10" s="16" t="n">
        <v>0.124310427314716</v>
      </c>
      <c r="I10" s="16" t="n">
        <v>0.139133346380504</v>
      </c>
      <c r="J10" s="16"/>
      <c r="K10" s="16" t="n">
        <v>0.145546881114686</v>
      </c>
      <c r="L10" s="16" t="n">
        <v>0.0903738902298405</v>
      </c>
      <c r="M10" s="16" t="n">
        <v>0.0671561735765918</v>
      </c>
      <c r="N10" s="16" t="n">
        <v>0.149474942757164</v>
      </c>
    </row>
    <row r="11">
      <c r="B11" s="17" t="s">
        <v>180</v>
      </c>
      <c r="C11" s="16" t="n">
        <v>0.239368176509571</v>
      </c>
      <c r="D11" s="16" t="n">
        <v>0.241090368043909</v>
      </c>
      <c r="E11" s="16" t="n">
        <v>0.235040155613613</v>
      </c>
      <c r="F11" s="16"/>
      <c r="G11" s="16" t="n">
        <v>0.251419626657528</v>
      </c>
      <c r="H11" s="16" t="n">
        <v>0.233529469536135</v>
      </c>
      <c r="I11" s="16" t="n">
        <v>0.240040197199474</v>
      </c>
      <c r="J11" s="16"/>
      <c r="K11" s="16" t="n">
        <v>0.25937339668101</v>
      </c>
      <c r="L11" s="16" t="n">
        <v>0.225050539206577</v>
      </c>
      <c r="M11" s="16" t="n">
        <v>0.173323140244643</v>
      </c>
      <c r="N11" s="16" t="n">
        <v>0.179766407966396</v>
      </c>
    </row>
    <row r="12">
      <c r="B12" s="17" t="s">
        <v>181</v>
      </c>
      <c r="C12" s="16" t="n">
        <v>0.366439886320105</v>
      </c>
      <c r="D12" s="16" t="n">
        <v>0.326615208141699</v>
      </c>
      <c r="E12" s="16" t="n">
        <v>0.409686583246542</v>
      </c>
      <c r="F12" s="16"/>
      <c r="G12" s="16" t="n">
        <v>0.383012047074354</v>
      </c>
      <c r="H12" s="16" t="n">
        <v>0.378225624217571</v>
      </c>
      <c r="I12" s="16" t="n">
        <v>0.348930081395741</v>
      </c>
      <c r="J12" s="16"/>
      <c r="K12" s="16" t="n">
        <v>0.371833411743511</v>
      </c>
      <c r="L12" s="16" t="n">
        <v>0.381329321718152</v>
      </c>
      <c r="M12" s="16" t="n">
        <v>0.305936225383906</v>
      </c>
      <c r="N12" s="16" t="n">
        <v>0.39871869764149</v>
      </c>
    </row>
    <row r="13">
      <c r="B13" s="17" t="s">
        <v>112</v>
      </c>
      <c r="C13" s="22" t="n">
        <v>0.20164837315324</v>
      </c>
      <c r="D13" s="22" t="n">
        <v>0.211980165766004</v>
      </c>
      <c r="E13" s="22" t="n">
        <v>0.191388148842627</v>
      </c>
      <c r="F13" s="22"/>
      <c r="G13" s="22" t="n">
        <v>0.186834430479704</v>
      </c>
      <c r="H13" s="22" t="n">
        <v>0.19344173484194</v>
      </c>
      <c r="I13" s="22" t="n">
        <v>0.215134054751435</v>
      </c>
      <c r="J13" s="22"/>
      <c r="K13" s="22" t="n">
        <v>0.164960366212209</v>
      </c>
      <c r="L13" s="22" t="n">
        <v>0.237559284475997</v>
      </c>
      <c r="M13" s="22" t="n">
        <v>0.360356749253506</v>
      </c>
      <c r="N13" s="22" t="n">
        <v>0.207383288712392</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191</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115</v>
      </c>
      <c r="C9" s="16" t="n">
        <v>0.10238103028056</v>
      </c>
      <c r="D9" s="16" t="n">
        <v>0.121928758794007</v>
      </c>
      <c r="E9" s="16" t="n">
        <v>0.0844054389091317</v>
      </c>
      <c r="F9" s="16"/>
      <c r="G9" s="16" t="n">
        <v>0.122917222940856</v>
      </c>
      <c r="H9" s="16" t="n">
        <v>0.099154931808396</v>
      </c>
      <c r="I9" s="16" t="n">
        <v>0.0972713687898646</v>
      </c>
      <c r="J9" s="16"/>
      <c r="K9" s="16" t="n">
        <v>0.0952151119691579</v>
      </c>
      <c r="L9" s="16" t="n">
        <v>0.0990251434524096</v>
      </c>
      <c r="M9" s="16" t="n">
        <v>0.116111115807141</v>
      </c>
      <c r="N9" s="16" t="n">
        <v>0.140826829577392</v>
      </c>
    </row>
    <row r="10">
      <c r="B10" s="17" t="s">
        <v>179</v>
      </c>
      <c r="C10" s="16" t="n">
        <v>0.0598480248006387</v>
      </c>
      <c r="D10" s="16" t="n">
        <v>0.0661245200074417</v>
      </c>
      <c r="E10" s="16" t="n">
        <v>0.0540391504688408</v>
      </c>
      <c r="F10" s="16"/>
      <c r="G10" s="16" t="n">
        <v>0.0414149563898409</v>
      </c>
      <c r="H10" s="16" t="n">
        <v>0.0596604693180409</v>
      </c>
      <c r="I10" s="16" t="n">
        <v>0.0673028201339313</v>
      </c>
      <c r="J10" s="16"/>
      <c r="K10" s="16" t="n">
        <v>0.059279014619336</v>
      </c>
      <c r="L10" s="16" t="n">
        <v>0.0796463580105849</v>
      </c>
      <c r="M10" s="16" t="n">
        <v>0.0530818614084822</v>
      </c>
      <c r="N10" s="16" t="n">
        <v>0.0368365628472152</v>
      </c>
    </row>
    <row r="11">
      <c r="B11" s="17" t="s">
        <v>180</v>
      </c>
      <c r="C11" s="16" t="n">
        <v>0.080465268750945</v>
      </c>
      <c r="D11" s="16" t="n">
        <v>0.0804836471244102</v>
      </c>
      <c r="E11" s="16" t="n">
        <v>0.0793204919345612</v>
      </c>
      <c r="F11" s="16"/>
      <c r="G11" s="16" t="n">
        <v>0.0666871121899711</v>
      </c>
      <c r="H11" s="16" t="n">
        <v>0.0760772154195772</v>
      </c>
      <c r="I11" s="16" t="n">
        <v>0.0899893606913363</v>
      </c>
      <c r="J11" s="16"/>
      <c r="K11" s="16" t="n">
        <v>0.0873112923382947</v>
      </c>
      <c r="L11" s="16" t="n">
        <v>0.0772826650631987</v>
      </c>
      <c r="M11" s="16" t="n">
        <v>0.0455589025416688</v>
      </c>
      <c r="N11" s="16" t="n">
        <v>0.0468361058220588</v>
      </c>
    </row>
    <row r="12">
      <c r="B12" s="17" t="s">
        <v>181</v>
      </c>
      <c r="C12" s="16" t="n">
        <v>0.25384459248218</v>
      </c>
      <c r="D12" s="16" t="n">
        <v>0.216727882417359</v>
      </c>
      <c r="E12" s="16" t="n">
        <v>0.289876014150093</v>
      </c>
      <c r="F12" s="16"/>
      <c r="G12" s="16" t="n">
        <v>0.200905243440988</v>
      </c>
      <c r="H12" s="16" t="n">
        <v>0.274233514327886</v>
      </c>
      <c r="I12" s="16" t="n">
        <v>0.255785302345143</v>
      </c>
      <c r="J12" s="16"/>
      <c r="K12" s="16" t="n">
        <v>0.267694630233095</v>
      </c>
      <c r="L12" s="16" t="n">
        <v>0.22320758115485</v>
      </c>
      <c r="M12" s="16" t="n">
        <v>0.199866851098787</v>
      </c>
      <c r="N12" s="16" t="n">
        <v>0.298429853491698</v>
      </c>
    </row>
    <row r="13">
      <c r="B13" s="17" t="s">
        <v>112</v>
      </c>
      <c r="C13" s="22" t="n">
        <v>0.503461083685676</v>
      </c>
      <c r="D13" s="22" t="n">
        <v>0.514735191656782</v>
      </c>
      <c r="E13" s="22" t="n">
        <v>0.492358904537373</v>
      </c>
      <c r="F13" s="22"/>
      <c r="G13" s="22" t="n">
        <v>0.568075465038345</v>
      </c>
      <c r="H13" s="22" t="n">
        <v>0.4908738691261</v>
      </c>
      <c r="I13" s="22" t="n">
        <v>0.489651148039725</v>
      </c>
      <c r="J13" s="22"/>
      <c r="K13" s="22" t="n">
        <v>0.490499950840117</v>
      </c>
      <c r="L13" s="22" t="n">
        <v>0.520838252318957</v>
      </c>
      <c r="M13" s="22" t="n">
        <v>0.585381269143921</v>
      </c>
      <c r="N13" s="22" t="n">
        <v>0.477070648261636</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192</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115</v>
      </c>
      <c r="C9" s="16" t="n">
        <v>0.0902487225450803</v>
      </c>
      <c r="D9" s="16" t="n">
        <v>0.110464119268039</v>
      </c>
      <c r="E9" s="16" t="n">
        <v>0.0698995286203044</v>
      </c>
      <c r="F9" s="16"/>
      <c r="G9" s="16" t="n">
        <v>0.10686559796927</v>
      </c>
      <c r="H9" s="16" t="n">
        <v>0.0989343722773483</v>
      </c>
      <c r="I9" s="16" t="n">
        <v>0.0756053234357206</v>
      </c>
      <c r="J9" s="16"/>
      <c r="K9" s="16" t="n">
        <v>0.0906853980687713</v>
      </c>
      <c r="L9" s="16" t="n">
        <v>0.0964621369673937</v>
      </c>
      <c r="M9" s="16" t="n">
        <v>0.0872283095643062</v>
      </c>
      <c r="N9" s="16" t="n">
        <v>0.0668362924132917</v>
      </c>
    </row>
    <row r="10">
      <c r="B10" s="17" t="s">
        <v>179</v>
      </c>
      <c r="C10" s="16" t="n">
        <v>0.18056883106038</v>
      </c>
      <c r="D10" s="16" t="n">
        <v>0.175109563758362</v>
      </c>
      <c r="E10" s="16" t="n">
        <v>0.185787424603428</v>
      </c>
      <c r="F10" s="16"/>
      <c r="G10" s="16" t="n">
        <v>0.212616103749232</v>
      </c>
      <c r="H10" s="16" t="n">
        <v>0.190175257463509</v>
      </c>
      <c r="I10" s="16" t="n">
        <v>0.158974440580736</v>
      </c>
      <c r="J10" s="16"/>
      <c r="K10" s="16" t="n">
        <v>0.183955716918889</v>
      </c>
      <c r="L10" s="16" t="n">
        <v>0.158522033840185</v>
      </c>
      <c r="M10" s="16" t="n">
        <v>0.180691225870565</v>
      </c>
      <c r="N10" s="16" t="n">
        <v>0.213737722589812</v>
      </c>
    </row>
    <row r="11">
      <c r="B11" s="17" t="s">
        <v>180</v>
      </c>
      <c r="C11" s="16" t="n">
        <v>0.280718669318814</v>
      </c>
      <c r="D11" s="16" t="n">
        <v>0.251833927711929</v>
      </c>
      <c r="E11" s="16" t="n">
        <v>0.305391880121965</v>
      </c>
      <c r="F11" s="16"/>
      <c r="G11" s="16" t="n">
        <v>0.273357529496148</v>
      </c>
      <c r="H11" s="16" t="n">
        <v>0.290366180320321</v>
      </c>
      <c r="I11" s="16" t="n">
        <v>0.274650770554683</v>
      </c>
      <c r="J11" s="16"/>
      <c r="K11" s="16" t="n">
        <v>0.298751790799134</v>
      </c>
      <c r="L11" s="16" t="n">
        <v>0.259744451825496</v>
      </c>
      <c r="M11" s="16" t="n">
        <v>0.200417031268584</v>
      </c>
      <c r="N11" s="16" t="n">
        <v>0.270578058595169</v>
      </c>
    </row>
    <row r="12">
      <c r="B12" s="17" t="s">
        <v>181</v>
      </c>
      <c r="C12" s="16" t="n">
        <v>0.308304057232982</v>
      </c>
      <c r="D12" s="16" t="n">
        <v>0.304897043986632</v>
      </c>
      <c r="E12" s="16" t="n">
        <v>0.314937134946906</v>
      </c>
      <c r="F12" s="16"/>
      <c r="G12" s="16" t="n">
        <v>0.272057625844361</v>
      </c>
      <c r="H12" s="16" t="n">
        <v>0.292766504139841</v>
      </c>
      <c r="I12" s="16" t="n">
        <v>0.337074774875342</v>
      </c>
      <c r="J12" s="16"/>
      <c r="K12" s="16" t="n">
        <v>0.302974611189607</v>
      </c>
      <c r="L12" s="16" t="n">
        <v>0.31580434372134</v>
      </c>
      <c r="M12" s="16" t="n">
        <v>0.318378426334972</v>
      </c>
      <c r="N12" s="16" t="n">
        <v>0.333084145878165</v>
      </c>
    </row>
    <row r="13">
      <c r="B13" s="17" t="s">
        <v>112</v>
      </c>
      <c r="C13" s="22" t="n">
        <v>0.140159719842744</v>
      </c>
      <c r="D13" s="22" t="n">
        <v>0.157695345275037</v>
      </c>
      <c r="E13" s="22" t="n">
        <v>0.123984031707397</v>
      </c>
      <c r="F13" s="22"/>
      <c r="G13" s="22" t="n">
        <v>0.135103142940989</v>
      </c>
      <c r="H13" s="22" t="n">
        <v>0.12775768579898</v>
      </c>
      <c r="I13" s="22" t="n">
        <v>0.153694690553518</v>
      </c>
      <c r="J13" s="22"/>
      <c r="K13" s="22" t="n">
        <v>0.123632483023599</v>
      </c>
      <c r="L13" s="22" t="n">
        <v>0.169467033645585</v>
      </c>
      <c r="M13" s="22" t="n">
        <v>0.213285006961573</v>
      </c>
      <c r="N13" s="22" t="n">
        <v>0.115763780523562</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193</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115</v>
      </c>
      <c r="C9" s="16" t="n">
        <v>0.0896316725783552</v>
      </c>
      <c r="D9" s="16" t="n">
        <v>0.110134663085275</v>
      </c>
      <c r="E9" s="16" t="n">
        <v>0.0703724623555306</v>
      </c>
      <c r="F9" s="16"/>
      <c r="G9" s="16" t="n">
        <v>0.0866611381220173</v>
      </c>
      <c r="H9" s="16" t="n">
        <v>0.0983912359513675</v>
      </c>
      <c r="I9" s="16" t="n">
        <v>0.0826557372354452</v>
      </c>
      <c r="J9" s="16"/>
      <c r="K9" s="16" t="n">
        <v>0.0911080602295461</v>
      </c>
      <c r="L9" s="16" t="n">
        <v>0.0604865302083311</v>
      </c>
      <c r="M9" s="16" t="n">
        <v>0.130715679635862</v>
      </c>
      <c r="N9" s="16" t="n">
        <v>0.0882756484693414</v>
      </c>
    </row>
    <row r="10">
      <c r="B10" s="17" t="s">
        <v>179</v>
      </c>
      <c r="C10" s="16" t="n">
        <v>0.0769968363159575</v>
      </c>
      <c r="D10" s="16" t="n">
        <v>0.085414467980064</v>
      </c>
      <c r="E10" s="16" t="n">
        <v>0.0695437469662372</v>
      </c>
      <c r="F10" s="16"/>
      <c r="G10" s="16" t="n">
        <v>0.0885641106009397</v>
      </c>
      <c r="H10" s="16" t="n">
        <v>0.0808679161785029</v>
      </c>
      <c r="I10" s="16" t="n">
        <v>0.0688269020454963</v>
      </c>
      <c r="J10" s="16"/>
      <c r="K10" s="16" t="n">
        <v>0.0718205463264597</v>
      </c>
      <c r="L10" s="16" t="n">
        <v>0.0856810898683453</v>
      </c>
      <c r="M10" s="16" t="n">
        <v>0.0918931123153585</v>
      </c>
      <c r="N10" s="16" t="n">
        <v>0.0901901560053159</v>
      </c>
    </row>
    <row r="11">
      <c r="B11" s="17" t="s">
        <v>180</v>
      </c>
      <c r="C11" s="16" t="n">
        <v>0.120836468562561</v>
      </c>
      <c r="D11" s="16" t="n">
        <v>0.104954433988708</v>
      </c>
      <c r="E11" s="16" t="n">
        <v>0.133510925677262</v>
      </c>
      <c r="F11" s="16"/>
      <c r="G11" s="16" t="n">
        <v>0.0927092730966613</v>
      </c>
      <c r="H11" s="16" t="n">
        <v>0.120622588072719</v>
      </c>
      <c r="I11" s="16" t="n">
        <v>0.132144538773271</v>
      </c>
      <c r="J11" s="16"/>
      <c r="K11" s="16" t="n">
        <v>0.12065575379141</v>
      </c>
      <c r="L11" s="16" t="n">
        <v>0.138761972779622</v>
      </c>
      <c r="M11" s="16" t="n">
        <v>0.0652230117827473</v>
      </c>
      <c r="N11" s="16" t="n">
        <v>0.137774537111729</v>
      </c>
    </row>
    <row r="12">
      <c r="B12" s="17" t="s">
        <v>181</v>
      </c>
      <c r="C12" s="16" t="n">
        <v>0.341783591078424</v>
      </c>
      <c r="D12" s="16" t="n">
        <v>0.294292971614814</v>
      </c>
      <c r="E12" s="16" t="n">
        <v>0.388506311203127</v>
      </c>
      <c r="F12" s="16"/>
      <c r="G12" s="16" t="n">
        <v>0.322498438473424</v>
      </c>
      <c r="H12" s="16" t="n">
        <v>0.363161280062585</v>
      </c>
      <c r="I12" s="16" t="n">
        <v>0.329512400466715</v>
      </c>
      <c r="J12" s="16"/>
      <c r="K12" s="16" t="n">
        <v>0.369556372775883</v>
      </c>
      <c r="L12" s="16" t="n">
        <v>0.309390902386927</v>
      </c>
      <c r="M12" s="16" t="n">
        <v>0.281744164545637</v>
      </c>
      <c r="N12" s="16" t="n">
        <v>0.273715983057336</v>
      </c>
    </row>
    <row r="13">
      <c r="B13" s="17" t="s">
        <v>112</v>
      </c>
      <c r="C13" s="22" t="n">
        <v>0.370751431464703</v>
      </c>
      <c r="D13" s="22" t="n">
        <v>0.405203463331138</v>
      </c>
      <c r="E13" s="22" t="n">
        <v>0.338066553797843</v>
      </c>
      <c r="F13" s="22"/>
      <c r="G13" s="22" t="n">
        <v>0.409567039706958</v>
      </c>
      <c r="H13" s="22" t="n">
        <v>0.336956979734825</v>
      </c>
      <c r="I13" s="22" t="n">
        <v>0.386860421479073</v>
      </c>
      <c r="J13" s="22"/>
      <c r="K13" s="22" t="n">
        <v>0.346859266876702</v>
      </c>
      <c r="L13" s="22" t="n">
        <v>0.405679504756775</v>
      </c>
      <c r="M13" s="22" t="n">
        <v>0.430424031720396</v>
      </c>
      <c r="N13" s="22" t="n">
        <v>0.410043675356278</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194</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115</v>
      </c>
      <c r="C9" s="16" t="n">
        <v>0.0891184168882845</v>
      </c>
      <c r="D9" s="16" t="n">
        <v>0.107588513164632</v>
      </c>
      <c r="E9" s="16" t="n">
        <v>0.0704835058272271</v>
      </c>
      <c r="F9" s="16"/>
      <c r="G9" s="16" t="n">
        <v>0.095809157210551</v>
      </c>
      <c r="H9" s="16" t="n">
        <v>0.0917791819827938</v>
      </c>
      <c r="I9" s="16" t="n">
        <v>0.0840004913810991</v>
      </c>
      <c r="J9" s="16"/>
      <c r="K9" s="16" t="n">
        <v>0.0876426459535968</v>
      </c>
      <c r="L9" s="16" t="n">
        <v>0.0859408906396585</v>
      </c>
      <c r="M9" s="16" t="n">
        <v>0.099440751111557</v>
      </c>
      <c r="N9" s="16" t="n">
        <v>0.0855414797393897</v>
      </c>
    </row>
    <row r="10">
      <c r="B10" s="17" t="s">
        <v>179</v>
      </c>
      <c r="C10" s="16" t="n">
        <v>0.121670206347517</v>
      </c>
      <c r="D10" s="16" t="n">
        <v>0.124855250046727</v>
      </c>
      <c r="E10" s="16" t="n">
        <v>0.117807487276031</v>
      </c>
      <c r="F10" s="16"/>
      <c r="G10" s="16" t="n">
        <v>0.141510472080758</v>
      </c>
      <c r="H10" s="16" t="n">
        <v>0.130885035888608</v>
      </c>
      <c r="I10" s="16" t="n">
        <v>0.105261394475931</v>
      </c>
      <c r="J10" s="16"/>
      <c r="K10" s="16" t="n">
        <v>0.124571208086224</v>
      </c>
      <c r="L10" s="16" t="n">
        <v>0.120835894164875</v>
      </c>
      <c r="M10" s="16" t="n">
        <v>0.0889426311807271</v>
      </c>
      <c r="N10" s="16" t="n">
        <v>0.151011792825551</v>
      </c>
    </row>
    <row r="11">
      <c r="B11" s="17" t="s">
        <v>180</v>
      </c>
      <c r="C11" s="16" t="n">
        <v>0.182566602646174</v>
      </c>
      <c r="D11" s="16" t="n">
        <v>0.179572963941161</v>
      </c>
      <c r="E11" s="16" t="n">
        <v>0.187533357643963</v>
      </c>
      <c r="F11" s="16"/>
      <c r="G11" s="16" t="n">
        <v>0.218038681473058</v>
      </c>
      <c r="H11" s="16" t="n">
        <v>0.179959735024237</v>
      </c>
      <c r="I11" s="16" t="n">
        <v>0.170981794827405</v>
      </c>
      <c r="J11" s="16"/>
      <c r="K11" s="16" t="n">
        <v>0.187268861854733</v>
      </c>
      <c r="L11" s="16" t="n">
        <v>0.201616831840074</v>
      </c>
      <c r="M11" s="16" t="n">
        <v>0.124797963387544</v>
      </c>
      <c r="N11" s="16" t="n">
        <v>0.168359600661538</v>
      </c>
    </row>
    <row r="12">
      <c r="B12" s="17" t="s">
        <v>181</v>
      </c>
      <c r="C12" s="16" t="n">
        <v>0.306092840618526</v>
      </c>
      <c r="D12" s="16" t="n">
        <v>0.28261592331181</v>
      </c>
      <c r="E12" s="16" t="n">
        <v>0.333625547634113</v>
      </c>
      <c r="F12" s="16"/>
      <c r="G12" s="16" t="n">
        <v>0.290924717685793</v>
      </c>
      <c r="H12" s="16" t="n">
        <v>0.313504894762381</v>
      </c>
      <c r="I12" s="16" t="n">
        <v>0.30518806597628</v>
      </c>
      <c r="J12" s="16"/>
      <c r="K12" s="16" t="n">
        <v>0.322179523063609</v>
      </c>
      <c r="L12" s="16" t="n">
        <v>0.284218160562552</v>
      </c>
      <c r="M12" s="16" t="n">
        <v>0.275428718639375</v>
      </c>
      <c r="N12" s="16" t="n">
        <v>0.283618446508647</v>
      </c>
    </row>
    <row r="13">
      <c r="B13" s="17" t="s">
        <v>112</v>
      </c>
      <c r="C13" s="22" t="n">
        <v>0.3005519334995</v>
      </c>
      <c r="D13" s="22" t="n">
        <v>0.30536734953567</v>
      </c>
      <c r="E13" s="22" t="n">
        <v>0.290550101618665</v>
      </c>
      <c r="F13" s="22"/>
      <c r="G13" s="22" t="n">
        <v>0.253716971549839</v>
      </c>
      <c r="H13" s="22" t="n">
        <v>0.283871152341981</v>
      </c>
      <c r="I13" s="22" t="n">
        <v>0.334568253339285</v>
      </c>
      <c r="J13" s="22"/>
      <c r="K13" s="22" t="n">
        <v>0.278337761041838</v>
      </c>
      <c r="L13" s="22" t="n">
        <v>0.307388222792841</v>
      </c>
      <c r="M13" s="22" t="n">
        <v>0.411389935680797</v>
      </c>
      <c r="N13" s="22" t="n">
        <v>0.311468680264875</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s>
  <sheetData>
    <row r="2" ht="40" customHeight="1">
      <c r="D2" s="15" t="s">
        <v>201</v>
      </c>
    </row>
    <row r="6" ht="50" customHeight="1">
      <c r="B6" s="19" t="s">
        <v>15</v>
      </c>
      <c r="C6" s="19" t="s">
        <v>195</v>
      </c>
      <c r="D6" s="19" t="s">
        <v>196</v>
      </c>
      <c r="E6" s="19" t="s">
        <v>197</v>
      </c>
      <c r="F6" s="19" t="s">
        <v>198</v>
      </c>
    </row>
    <row r="7">
      <c r="B7" s="17" t="s">
        <v>199</v>
      </c>
      <c r="C7" s="16" t="n">
        <v>0.198330909890302</v>
      </c>
      <c r="D7" s="16" t="n">
        <v>0.188910292777513</v>
      </c>
      <c r="E7" s="16" t="n">
        <v>0.215956442881313</v>
      </c>
      <c r="F7" s="16" t="n">
        <v>0.187368279906105</v>
      </c>
    </row>
    <row r="8">
      <c r="B8" s="17" t="s">
        <v>141</v>
      </c>
      <c r="C8" s="16" t="n">
        <v>0.246921019464896</v>
      </c>
      <c r="D8" s="16" t="n">
        <v>0.220534208580942</v>
      </c>
      <c r="E8" s="16" t="n">
        <v>0.182288120895361</v>
      </c>
      <c r="F8" s="16" t="n">
        <v>0.183582133558244</v>
      </c>
    </row>
    <row r="9">
      <c r="B9" s="17" t="s">
        <v>200</v>
      </c>
      <c r="C9" s="16" t="n">
        <v>0.220668503390446</v>
      </c>
      <c r="D9" s="16" t="n">
        <v>0.225270584923817</v>
      </c>
      <c r="E9" s="16" t="n">
        <v>0.180583410312042</v>
      </c>
      <c r="F9" s="16" t="n">
        <v>0.187553815749359</v>
      </c>
    </row>
    <row r="10">
      <c r="B10" s="17" t="s">
        <v>139</v>
      </c>
      <c r="C10" s="16" t="n">
        <v>0.292090604673168</v>
      </c>
      <c r="D10" s="16" t="n">
        <v>0.323737068115237</v>
      </c>
      <c r="E10" s="16" t="n">
        <v>0.380774232447467</v>
      </c>
      <c r="F10" s="16" t="n">
        <v>0.402207013314209</v>
      </c>
    </row>
    <row r="11">
      <c r="B11" s="17" t="s">
        <v>74</v>
      </c>
      <c r="C11" s="16" t="n">
        <v>0.041988962581187</v>
      </c>
      <c r="D11" s="16" t="n">
        <v>0.0415478456024913</v>
      </c>
      <c r="E11" s="16" t="n">
        <v>0.0403977934638167</v>
      </c>
      <c r="F11" s="16" t="n">
        <v>0.0392887574720819</v>
      </c>
    </row>
    <row r="12">
      <c r="B12" s="25" t="s">
        <v>145</v>
      </c>
      <c r="C12" s="23" t="n">
        <v>0.445251929355198</v>
      </c>
      <c r="D12" s="23" t="n">
        <v>0.409444501358454</v>
      </c>
      <c r="E12" s="23" t="n">
        <v>0.398244563776674</v>
      </c>
      <c r="F12" s="23" t="n">
        <v>0.37095041346435</v>
      </c>
    </row>
    <row r="13">
      <c r="B13" s="25" t="s">
        <v>144</v>
      </c>
      <c r="C13" s="23" t="n">
        <v>0.334079567254356</v>
      </c>
      <c r="D13" s="23" t="n">
        <v>0.365284913717728</v>
      </c>
      <c r="E13" s="23" t="n">
        <v>0.421172025911284</v>
      </c>
      <c r="F13" s="23" t="n">
        <v>0.441495770786291</v>
      </c>
    </row>
    <row r="14">
      <c r="B14" s="25" t="s">
        <v>118</v>
      </c>
      <c r="C14" s="24" t="n">
        <v>-0.111172362100843</v>
      </c>
      <c r="D14" s="24" t="n">
        <v>-0.0441595876407258</v>
      </c>
      <c r="E14" s="24" t="n">
        <v>0.0229274621346096</v>
      </c>
      <c r="F14" s="24" t="n">
        <v>0.0705453573219411</v>
      </c>
    </row>
    <row r="15">
      <c r="B15" s="18"/>
      <c r="C15" s="18"/>
      <c r="D15" s="18"/>
      <c r="E15" s="18"/>
      <c r="F15" s="18"/>
    </row>
    <row r="16">
      <c r="B16" t="s">
        <v>42</v>
      </c>
    </row>
    <row r="17">
      <c r="B17" t="s">
        <v>43</v>
      </c>
    </row>
    <row r="21">
      <c r="B21" s="9" t="str">
        <f>=HYPERLINK("#'Contents'!A1", "Return to Contents")</f>
      </c>
    </row>
  </sheetData>
  <mergeCells count="1">
    <mergeCell ref="D2:G2"/>
  </mergeCells>
  <pageMargins left="0.7" right="0.7" top="0.75" bottom="0.75" header="0.3" footer="0.3"/>
  <pageSetup paperSize="9" orientation="portrait" horizontalDpi="300" verticalDpi="300" r:id="rId2"/>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202</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199</v>
      </c>
      <c r="C9" s="16" t="n">
        <v>0.188910292777513</v>
      </c>
      <c r="D9" s="16" t="n">
        <v>0.184797360088005</v>
      </c>
      <c r="E9" s="16" t="n">
        <v>0.189677357018276</v>
      </c>
      <c r="F9" s="16"/>
      <c r="G9" s="16" t="n">
        <v>0.22096824901304</v>
      </c>
      <c r="H9" s="16" t="n">
        <v>0.19705522978901</v>
      </c>
      <c r="I9" s="16" t="n">
        <v>0.168671331895921</v>
      </c>
      <c r="J9" s="16"/>
      <c r="K9" s="16" t="n">
        <v>0.188957424775077</v>
      </c>
      <c r="L9" s="16" t="n">
        <v>0.170469831705912</v>
      </c>
      <c r="M9" s="16" t="n">
        <v>0.160221065082921</v>
      </c>
      <c r="N9" s="16" t="n">
        <v>0.274272570390498</v>
      </c>
    </row>
    <row r="10">
      <c r="B10" s="17" t="s">
        <v>141</v>
      </c>
      <c r="C10" s="16" t="n">
        <v>0.220534208580942</v>
      </c>
      <c r="D10" s="16" t="n">
        <v>0.230193394213231</v>
      </c>
      <c r="E10" s="16" t="n">
        <v>0.209908086268898</v>
      </c>
      <c r="F10" s="16"/>
      <c r="G10" s="16" t="n">
        <v>0.249216007365672</v>
      </c>
      <c r="H10" s="16" t="n">
        <v>0.21897152051216</v>
      </c>
      <c r="I10" s="16" t="n">
        <v>0.21065986553701</v>
      </c>
      <c r="J10" s="16"/>
      <c r="K10" s="16" t="n">
        <v>0.252143428899771</v>
      </c>
      <c r="L10" s="16" t="n">
        <v>0.189576077262323</v>
      </c>
      <c r="M10" s="16" t="n">
        <v>0.136722736252003</v>
      </c>
      <c r="N10" s="16" t="n">
        <v>0.138212330094362</v>
      </c>
    </row>
    <row r="11">
      <c r="B11" s="17" t="s">
        <v>200</v>
      </c>
      <c r="C11" s="16" t="n">
        <v>0.225270584923817</v>
      </c>
      <c r="D11" s="16" t="n">
        <v>0.231158716022269</v>
      </c>
      <c r="E11" s="16" t="n">
        <v>0.222537787484652</v>
      </c>
      <c r="F11" s="16"/>
      <c r="G11" s="16" t="n">
        <v>0.229582945416139</v>
      </c>
      <c r="H11" s="16" t="n">
        <v>0.223246403405241</v>
      </c>
      <c r="I11" s="16" t="n">
        <v>0.225450510150972</v>
      </c>
      <c r="J11" s="16"/>
      <c r="K11" s="16" t="n">
        <v>0.228059944672507</v>
      </c>
      <c r="L11" s="16" t="n">
        <v>0.235913126187077</v>
      </c>
      <c r="M11" s="16" t="n">
        <v>0.200653772686506</v>
      </c>
      <c r="N11" s="16" t="n">
        <v>0.213710928733395</v>
      </c>
    </row>
    <row r="12">
      <c r="B12" s="17" t="s">
        <v>139</v>
      </c>
      <c r="C12" s="16" t="n">
        <v>0.323737068115237</v>
      </c>
      <c r="D12" s="16" t="n">
        <v>0.305557378803931</v>
      </c>
      <c r="E12" s="16" t="n">
        <v>0.34199390123355</v>
      </c>
      <c r="F12" s="16"/>
      <c r="G12" s="16" t="n">
        <v>0.253539416913745</v>
      </c>
      <c r="H12" s="16" t="n">
        <v>0.314330637320107</v>
      </c>
      <c r="I12" s="16" t="n">
        <v>0.360213240567255</v>
      </c>
      <c r="J12" s="16"/>
      <c r="K12" s="16" t="n">
        <v>0.290879375812078</v>
      </c>
      <c r="L12" s="16" t="n">
        <v>0.35844002381234</v>
      </c>
      <c r="M12" s="16" t="n">
        <v>0.469928194239331</v>
      </c>
      <c r="N12" s="16" t="n">
        <v>0.330977966618733</v>
      </c>
    </row>
    <row r="13">
      <c r="B13" s="17" t="s">
        <v>74</v>
      </c>
      <c r="C13" s="16" t="n">
        <v>0.0415478456024913</v>
      </c>
      <c r="D13" s="16" t="n">
        <v>0.0482931508725642</v>
      </c>
      <c r="E13" s="16" t="n">
        <v>0.0358828679946238</v>
      </c>
      <c r="F13" s="16"/>
      <c r="G13" s="16" t="n">
        <v>0.0466933812914047</v>
      </c>
      <c r="H13" s="16" t="n">
        <v>0.0463962089734824</v>
      </c>
      <c r="I13" s="16" t="n">
        <v>0.0350050518488417</v>
      </c>
      <c r="J13" s="16"/>
      <c r="K13" s="16" t="n">
        <v>0.0399598258405665</v>
      </c>
      <c r="L13" s="16" t="n">
        <v>0.0456009410323474</v>
      </c>
      <c r="M13" s="16" t="n">
        <v>0.0324742317392387</v>
      </c>
      <c r="N13" s="16" t="n">
        <v>0.042826204163012</v>
      </c>
    </row>
    <row r="14">
      <c r="B14" s="17" t="s">
        <v>145</v>
      </c>
      <c r="C14" s="23" t="n">
        <v>0.409444501358454</v>
      </c>
      <c r="D14" s="23" t="n">
        <v>0.414990754301236</v>
      </c>
      <c r="E14" s="23" t="n">
        <v>0.399585443287174</v>
      </c>
      <c r="F14" s="23"/>
      <c r="G14" s="23" t="n">
        <v>0.470184256378712</v>
      </c>
      <c r="H14" s="23" t="n">
        <v>0.41602675030117</v>
      </c>
      <c r="I14" s="23" t="n">
        <v>0.379331197432931</v>
      </c>
      <c r="J14" s="23"/>
      <c r="K14" s="23" t="n">
        <v>0.441100853674848</v>
      </c>
      <c r="L14" s="23" t="n">
        <v>0.360045908968235</v>
      </c>
      <c r="M14" s="23" t="n">
        <v>0.296943801334924</v>
      </c>
      <c r="N14" s="23" t="n">
        <v>0.41248490048486</v>
      </c>
    </row>
    <row r="15">
      <c r="B15" s="17" t="s">
        <v>144</v>
      </c>
      <c r="C15" s="23" t="n">
        <v>0.365284913717728</v>
      </c>
      <c r="D15" s="23" t="n">
        <v>0.353850529676496</v>
      </c>
      <c r="E15" s="23" t="n">
        <v>0.377876769228174</v>
      </c>
      <c r="F15" s="23"/>
      <c r="G15" s="23" t="n">
        <v>0.300232798205149</v>
      </c>
      <c r="H15" s="23" t="n">
        <v>0.360726846293589</v>
      </c>
      <c r="I15" s="23" t="n">
        <v>0.395218292416096</v>
      </c>
      <c r="J15" s="23"/>
      <c r="K15" s="23" t="n">
        <v>0.330839201652645</v>
      </c>
      <c r="L15" s="23" t="n">
        <v>0.404040964844687</v>
      </c>
      <c r="M15" s="23" t="n">
        <v>0.50240242597857</v>
      </c>
      <c r="N15" s="23" t="n">
        <v>0.373804170781745</v>
      </c>
    </row>
    <row r="16">
      <c r="B16" s="17" t="s">
        <v>118</v>
      </c>
      <c r="C16" s="24" t="n">
        <v>-0.0441595876407258</v>
      </c>
      <c r="D16" s="24" t="n">
        <v>-0.0611402246247402</v>
      </c>
      <c r="E16" s="24" t="n">
        <v>-0.0217086740590006</v>
      </c>
      <c r="F16" s="24"/>
      <c r="G16" s="24" t="n">
        <v>-0.169951458173563</v>
      </c>
      <c r="H16" s="24" t="n">
        <v>-0.0552999040075806</v>
      </c>
      <c r="I16" s="24" t="n">
        <v>0.015887094983165</v>
      </c>
      <c r="J16" s="24"/>
      <c r="K16" s="24" t="n">
        <v>-0.110261652022203</v>
      </c>
      <c r="L16" s="24" t="n">
        <v>0.0439950558764518</v>
      </c>
      <c r="M16" s="24" t="n">
        <v>0.205458624643646</v>
      </c>
      <c r="N16" s="24" t="n">
        <v>-0.0386807297031154</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203</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199</v>
      </c>
      <c r="C9" s="16" t="n">
        <v>0.198330909890302</v>
      </c>
      <c r="D9" s="16" t="n">
        <v>0.167829944920512</v>
      </c>
      <c r="E9" s="16" t="n">
        <v>0.227617626141723</v>
      </c>
      <c r="F9" s="16"/>
      <c r="G9" s="16" t="n">
        <v>0.259914817529625</v>
      </c>
      <c r="H9" s="16" t="n">
        <v>0.203124071318612</v>
      </c>
      <c r="I9" s="16" t="n">
        <v>0.169548619587336</v>
      </c>
      <c r="J9" s="16"/>
      <c r="K9" s="16" t="n">
        <v>0.201945252827451</v>
      </c>
      <c r="L9" s="16" t="n">
        <v>0.167002497839605</v>
      </c>
      <c r="M9" s="16" t="n">
        <v>0.202095255861157</v>
      </c>
      <c r="N9" s="16" t="n">
        <v>0.219356702524456</v>
      </c>
    </row>
    <row r="10">
      <c r="B10" s="17" t="s">
        <v>141</v>
      </c>
      <c r="C10" s="16" t="n">
        <v>0.246921019464896</v>
      </c>
      <c r="D10" s="16" t="n">
        <v>0.182088054831876</v>
      </c>
      <c r="E10" s="16" t="n">
        <v>0.312894193313906</v>
      </c>
      <c r="F10" s="16"/>
      <c r="G10" s="16" t="n">
        <v>0.30687799032621</v>
      </c>
      <c r="H10" s="16" t="n">
        <v>0.26350299584866</v>
      </c>
      <c r="I10" s="16" t="n">
        <v>0.207813961840298</v>
      </c>
      <c r="J10" s="16"/>
      <c r="K10" s="16" t="n">
        <v>0.26991177260953</v>
      </c>
      <c r="L10" s="16" t="n">
        <v>0.198992291340626</v>
      </c>
      <c r="M10" s="16" t="n">
        <v>0.171491593593098</v>
      </c>
      <c r="N10" s="16" t="n">
        <v>0.262333869692528</v>
      </c>
    </row>
    <row r="11">
      <c r="B11" s="17" t="s">
        <v>200</v>
      </c>
      <c r="C11" s="16" t="n">
        <v>0.220668503390446</v>
      </c>
      <c r="D11" s="16" t="n">
        <v>0.22802756714739</v>
      </c>
      <c r="E11" s="16" t="n">
        <v>0.212126674736119</v>
      </c>
      <c r="F11" s="16"/>
      <c r="G11" s="16" t="n">
        <v>0.202588001647721</v>
      </c>
      <c r="H11" s="16" t="n">
        <v>0.221197373049446</v>
      </c>
      <c r="I11" s="16" t="n">
        <v>0.227317546439873</v>
      </c>
      <c r="J11" s="16"/>
      <c r="K11" s="16" t="n">
        <v>0.218967068263701</v>
      </c>
      <c r="L11" s="16" t="n">
        <v>0.263715231914845</v>
      </c>
      <c r="M11" s="16" t="n">
        <v>0.203958934474819</v>
      </c>
      <c r="N11" s="16" t="n">
        <v>0.175562648439222</v>
      </c>
    </row>
    <row r="12">
      <c r="B12" s="17" t="s">
        <v>139</v>
      </c>
      <c r="C12" s="16" t="n">
        <v>0.292090604673168</v>
      </c>
      <c r="D12" s="16" t="n">
        <v>0.374936486863252</v>
      </c>
      <c r="E12" s="16" t="n">
        <v>0.210281850684622</v>
      </c>
      <c r="F12" s="16"/>
      <c r="G12" s="16" t="n">
        <v>0.172350723725845</v>
      </c>
      <c r="H12" s="16" t="n">
        <v>0.268577753928641</v>
      </c>
      <c r="I12" s="16" t="n">
        <v>0.36125738388209</v>
      </c>
      <c r="J12" s="16"/>
      <c r="K12" s="16" t="n">
        <v>0.270880898545505</v>
      </c>
      <c r="L12" s="16" t="n">
        <v>0.31835901696908</v>
      </c>
      <c r="M12" s="16" t="n">
        <v>0.383643336093586</v>
      </c>
      <c r="N12" s="16" t="n">
        <v>0.300895299978235</v>
      </c>
    </row>
    <row r="13">
      <c r="B13" s="17" t="s">
        <v>74</v>
      </c>
      <c r="C13" s="16" t="n">
        <v>0.041988962581187</v>
      </c>
      <c r="D13" s="16" t="n">
        <v>0.0471179462369696</v>
      </c>
      <c r="E13" s="16" t="n">
        <v>0.0370796551236303</v>
      </c>
      <c r="F13" s="16"/>
      <c r="G13" s="16" t="n">
        <v>0.0582684667705995</v>
      </c>
      <c r="H13" s="16" t="n">
        <v>0.0435978058546405</v>
      </c>
      <c r="I13" s="16" t="n">
        <v>0.0340624882504029</v>
      </c>
      <c r="J13" s="16"/>
      <c r="K13" s="16" t="n">
        <v>0.0382950077538135</v>
      </c>
      <c r="L13" s="16" t="n">
        <v>0.0519309619358448</v>
      </c>
      <c r="M13" s="16" t="n">
        <v>0.0388108799773396</v>
      </c>
      <c r="N13" s="16" t="n">
        <v>0.0418514793655582</v>
      </c>
    </row>
    <row r="14">
      <c r="B14" s="17" t="s">
        <v>145</v>
      </c>
      <c r="C14" s="23" t="n">
        <v>0.445251929355198</v>
      </c>
      <c r="D14" s="23" t="n">
        <v>0.349917999752388</v>
      </c>
      <c r="E14" s="23" t="n">
        <v>0.540511819455629</v>
      </c>
      <c r="F14" s="23"/>
      <c r="G14" s="23" t="n">
        <v>0.566792807855834</v>
      </c>
      <c r="H14" s="23" t="n">
        <v>0.466627067167272</v>
      </c>
      <c r="I14" s="23" t="n">
        <v>0.377362581427635</v>
      </c>
      <c r="J14" s="23"/>
      <c r="K14" s="23" t="n">
        <v>0.471857025436981</v>
      </c>
      <c r="L14" s="23" t="n">
        <v>0.365994789180231</v>
      </c>
      <c r="M14" s="23" t="n">
        <v>0.373586849454255</v>
      </c>
      <c r="N14" s="23" t="n">
        <v>0.481690572216985</v>
      </c>
    </row>
    <row r="15">
      <c r="B15" s="17" t="s">
        <v>144</v>
      </c>
      <c r="C15" s="23" t="n">
        <v>0.334079567254356</v>
      </c>
      <c r="D15" s="23" t="n">
        <v>0.422054433100222</v>
      </c>
      <c r="E15" s="23" t="n">
        <v>0.247361505808253</v>
      </c>
      <c r="F15" s="23"/>
      <c r="G15" s="23" t="n">
        <v>0.230619190496445</v>
      </c>
      <c r="H15" s="23" t="n">
        <v>0.312175559783282</v>
      </c>
      <c r="I15" s="23" t="n">
        <v>0.395319872132493</v>
      </c>
      <c r="J15" s="23"/>
      <c r="K15" s="23" t="n">
        <v>0.309175906299318</v>
      </c>
      <c r="L15" s="23" t="n">
        <v>0.370289978904924</v>
      </c>
      <c r="M15" s="23" t="n">
        <v>0.422454216070926</v>
      </c>
      <c r="N15" s="23" t="n">
        <v>0.342746779343793</v>
      </c>
    </row>
    <row r="16">
      <c r="B16" s="17" t="s">
        <v>118</v>
      </c>
      <c r="C16" s="24" t="n">
        <v>-0.111172362100843</v>
      </c>
      <c r="D16" s="24" t="n">
        <v>0.0721364333478334</v>
      </c>
      <c r="E16" s="24" t="n">
        <v>-0.293150313647376</v>
      </c>
      <c r="F16" s="24"/>
      <c r="G16" s="24" t="n">
        <v>-0.33617361735939</v>
      </c>
      <c r="H16" s="24" t="n">
        <v>-0.15445150738399</v>
      </c>
      <c r="I16" s="24" t="n">
        <v>0.0179572907048578</v>
      </c>
      <c r="J16" s="24"/>
      <c r="K16" s="24" t="n">
        <v>-0.162681119137663</v>
      </c>
      <c r="L16" s="24" t="n">
        <v>0.00429518972469345</v>
      </c>
      <c r="M16" s="24" t="n">
        <v>0.0488673666166708</v>
      </c>
      <c r="N16" s="24" t="n">
        <v>-0.138943792873192</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204</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199</v>
      </c>
      <c r="C9" s="16" t="n">
        <v>0.187368279906105</v>
      </c>
      <c r="D9" s="16" t="n">
        <v>0.171130708321316</v>
      </c>
      <c r="E9" s="16" t="n">
        <v>0.199217206116235</v>
      </c>
      <c r="F9" s="16"/>
      <c r="G9" s="16" t="n">
        <v>0.201054455481097</v>
      </c>
      <c r="H9" s="16" t="n">
        <v>0.213321206919018</v>
      </c>
      <c r="I9" s="16" t="n">
        <v>0.157818337245329</v>
      </c>
      <c r="J9" s="16"/>
      <c r="K9" s="16" t="n">
        <v>0.188613784637665</v>
      </c>
      <c r="L9" s="16" t="n">
        <v>0.148705020314026</v>
      </c>
      <c r="M9" s="16" t="n">
        <v>0.182756221294063</v>
      </c>
      <c r="N9" s="16" t="n">
        <v>0.271987658137198</v>
      </c>
    </row>
    <row r="10">
      <c r="B10" s="17" t="s">
        <v>141</v>
      </c>
      <c r="C10" s="16" t="n">
        <v>0.183582133558244</v>
      </c>
      <c r="D10" s="16" t="n">
        <v>0.22097531705726</v>
      </c>
      <c r="E10" s="16" t="n">
        <v>0.142299820096476</v>
      </c>
      <c r="F10" s="16"/>
      <c r="G10" s="16" t="n">
        <v>0.214951547229481</v>
      </c>
      <c r="H10" s="16" t="n">
        <v>0.18420828950701</v>
      </c>
      <c r="I10" s="16" t="n">
        <v>0.17060997249822</v>
      </c>
      <c r="J10" s="16"/>
      <c r="K10" s="16" t="n">
        <v>0.200786652783423</v>
      </c>
      <c r="L10" s="16" t="n">
        <v>0.168104833759888</v>
      </c>
      <c r="M10" s="16" t="n">
        <v>0.140266296967786</v>
      </c>
      <c r="N10" s="16" t="n">
        <v>0.120481287020337</v>
      </c>
    </row>
    <row r="11">
      <c r="B11" s="17" t="s">
        <v>200</v>
      </c>
      <c r="C11" s="16" t="n">
        <v>0.187553815749359</v>
      </c>
      <c r="D11" s="16" t="n">
        <v>0.206499523620843</v>
      </c>
      <c r="E11" s="16" t="n">
        <v>0.172685406703339</v>
      </c>
      <c r="F11" s="16"/>
      <c r="G11" s="16" t="n">
        <v>0.163311132325913</v>
      </c>
      <c r="H11" s="16" t="n">
        <v>0.180009058618184</v>
      </c>
      <c r="I11" s="16" t="n">
        <v>0.20414770521091</v>
      </c>
      <c r="J11" s="16"/>
      <c r="K11" s="16" t="n">
        <v>0.186663436261196</v>
      </c>
      <c r="L11" s="16" t="n">
        <v>0.195374604271043</v>
      </c>
      <c r="M11" s="16" t="n">
        <v>0.184869390073083</v>
      </c>
      <c r="N11" s="16" t="n">
        <v>0.182439859967459</v>
      </c>
    </row>
    <row r="12">
      <c r="B12" s="17" t="s">
        <v>139</v>
      </c>
      <c r="C12" s="16" t="n">
        <v>0.402207013314209</v>
      </c>
      <c r="D12" s="16" t="n">
        <v>0.350394814910557</v>
      </c>
      <c r="E12" s="16" t="n">
        <v>0.457192545219346</v>
      </c>
      <c r="F12" s="16"/>
      <c r="G12" s="16" t="n">
        <v>0.378915006266735</v>
      </c>
      <c r="H12" s="16" t="n">
        <v>0.378955351456297</v>
      </c>
      <c r="I12" s="16" t="n">
        <v>0.433037832832277</v>
      </c>
      <c r="J12" s="16"/>
      <c r="K12" s="16" t="n">
        <v>0.389353040027384</v>
      </c>
      <c r="L12" s="16" t="n">
        <v>0.434567480185471</v>
      </c>
      <c r="M12" s="16" t="n">
        <v>0.477289548852242</v>
      </c>
      <c r="N12" s="16" t="n">
        <v>0.359694164726571</v>
      </c>
    </row>
    <row r="13">
      <c r="B13" s="17" t="s">
        <v>74</v>
      </c>
      <c r="C13" s="16" t="n">
        <v>0.0392887574720819</v>
      </c>
      <c r="D13" s="16" t="n">
        <v>0.0509996360900235</v>
      </c>
      <c r="E13" s="16" t="n">
        <v>0.0286050218646037</v>
      </c>
      <c r="F13" s="16"/>
      <c r="G13" s="16" t="n">
        <v>0.0417678586967737</v>
      </c>
      <c r="H13" s="16" t="n">
        <v>0.0435060934994918</v>
      </c>
      <c r="I13" s="16" t="n">
        <v>0.0343861522132636</v>
      </c>
      <c r="J13" s="16"/>
      <c r="K13" s="16" t="n">
        <v>0.0345830862903319</v>
      </c>
      <c r="L13" s="16" t="n">
        <v>0.0532480614695714</v>
      </c>
      <c r="M13" s="16" t="n">
        <v>0.014818542812826</v>
      </c>
      <c r="N13" s="16" t="n">
        <v>0.0653970301484349</v>
      </c>
    </row>
    <row r="14">
      <c r="B14" s="17" t="s">
        <v>145</v>
      </c>
      <c r="C14" s="23" t="n">
        <v>0.37095041346435</v>
      </c>
      <c r="D14" s="23" t="n">
        <v>0.392106025378577</v>
      </c>
      <c r="E14" s="23" t="n">
        <v>0.341517026212711</v>
      </c>
      <c r="F14" s="23"/>
      <c r="G14" s="23" t="n">
        <v>0.416006002710578</v>
      </c>
      <c r="H14" s="23" t="n">
        <v>0.397529496426028</v>
      </c>
      <c r="I14" s="23" t="n">
        <v>0.328428309743549</v>
      </c>
      <c r="J14" s="23"/>
      <c r="K14" s="23" t="n">
        <v>0.389400437421088</v>
      </c>
      <c r="L14" s="23" t="n">
        <v>0.316809854073915</v>
      </c>
      <c r="M14" s="23" t="n">
        <v>0.323022518261849</v>
      </c>
      <c r="N14" s="23" t="n">
        <v>0.392468945157535</v>
      </c>
    </row>
    <row r="15">
      <c r="B15" s="17" t="s">
        <v>144</v>
      </c>
      <c r="C15" s="23" t="n">
        <v>0.441495770786291</v>
      </c>
      <c r="D15" s="23" t="n">
        <v>0.40139445100058</v>
      </c>
      <c r="E15" s="23" t="n">
        <v>0.48579756708395</v>
      </c>
      <c r="F15" s="23"/>
      <c r="G15" s="23" t="n">
        <v>0.420682864963509</v>
      </c>
      <c r="H15" s="23" t="n">
        <v>0.422461444955789</v>
      </c>
      <c r="I15" s="23" t="n">
        <v>0.46742398504554</v>
      </c>
      <c r="J15" s="23"/>
      <c r="K15" s="23" t="n">
        <v>0.423936126317715</v>
      </c>
      <c r="L15" s="23" t="n">
        <v>0.487815541655042</v>
      </c>
      <c r="M15" s="23" t="n">
        <v>0.492108091665068</v>
      </c>
      <c r="N15" s="23" t="n">
        <v>0.425091194875006</v>
      </c>
    </row>
    <row r="16">
      <c r="B16" s="17" t="s">
        <v>118</v>
      </c>
      <c r="C16" s="24" t="n">
        <v>0.0705453573219411</v>
      </c>
      <c r="D16" s="24" t="n">
        <v>0.00928842562200344</v>
      </c>
      <c r="E16" s="24" t="n">
        <v>0.144280540871239</v>
      </c>
      <c r="F16" s="24"/>
      <c r="G16" s="24" t="n">
        <v>0.00467686225293068</v>
      </c>
      <c r="H16" s="24" t="n">
        <v>0.0249319485297613</v>
      </c>
      <c r="I16" s="24" t="n">
        <v>0.138995675301991</v>
      </c>
      <c r="J16" s="24"/>
      <c r="K16" s="24" t="n">
        <v>0.0345356888966271</v>
      </c>
      <c r="L16" s="24" t="n">
        <v>0.171005687581127</v>
      </c>
      <c r="M16" s="24" t="n">
        <v>0.169085573403218</v>
      </c>
      <c r="N16" s="24" t="n">
        <v>0.0326222497174706</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0.24045365817053</v>
      </c>
      <c r="D9" s="16" t="n">
        <v>0.165002826783751</v>
      </c>
      <c r="E9" s="16" t="n">
        <v>0.318095106629033</v>
      </c>
      <c r="F9" s="16"/>
      <c r="G9" s="16" t="n">
        <v>0.330592761702522</v>
      </c>
      <c r="H9" s="16" t="n">
        <v>0.270430655387126</v>
      </c>
      <c r="I9" s="16" t="n">
        <v>0.176964268485272</v>
      </c>
      <c r="J9" s="16"/>
      <c r="K9" s="16" t="n">
        <v>0.26648098599991</v>
      </c>
      <c r="L9" s="16" t="n">
        <v>0.175717066780948</v>
      </c>
      <c r="M9" s="16" t="n">
        <v>0.17286548913244</v>
      </c>
      <c r="N9" s="16" t="n">
        <v>0.237465076575439</v>
      </c>
    </row>
    <row r="10">
      <c r="B10" s="17" t="s">
        <v>37</v>
      </c>
      <c r="C10" s="16" t="n">
        <v>0.272033729972491</v>
      </c>
      <c r="D10" s="16" t="n">
        <v>0.206217107614181</v>
      </c>
      <c r="E10" s="16" t="n">
        <v>0.330643826534328</v>
      </c>
      <c r="F10" s="16"/>
      <c r="G10" s="16" t="n">
        <v>0.296013132183251</v>
      </c>
      <c r="H10" s="16" t="n">
        <v>0.277340313015073</v>
      </c>
      <c r="I10" s="16" t="n">
        <v>0.257626038368278</v>
      </c>
      <c r="J10" s="16"/>
      <c r="K10" s="16" t="n">
        <v>0.292192022149866</v>
      </c>
      <c r="L10" s="16" t="n">
        <v>0.284097811260149</v>
      </c>
      <c r="M10" s="16" t="n">
        <v>0.162082511607575</v>
      </c>
      <c r="N10" s="16" t="n">
        <v>0.24354697175799</v>
      </c>
    </row>
    <row r="11">
      <c r="B11" s="17" t="s">
        <v>38</v>
      </c>
      <c r="C11" s="16" t="n">
        <v>0.197011466213791</v>
      </c>
      <c r="D11" s="16" t="n">
        <v>0.217276899128309</v>
      </c>
      <c r="E11" s="16" t="n">
        <v>0.179897633811429</v>
      </c>
      <c r="F11" s="16"/>
      <c r="G11" s="16" t="n">
        <v>0.217798083482306</v>
      </c>
      <c r="H11" s="16" t="n">
        <v>0.196592351550861</v>
      </c>
      <c r="I11" s="16" t="n">
        <v>0.189191511059993</v>
      </c>
      <c r="J11" s="16"/>
      <c r="K11" s="16" t="n">
        <v>0.174658055973725</v>
      </c>
      <c r="L11" s="16" t="n">
        <v>0.253302299892037</v>
      </c>
      <c r="M11" s="16" t="n">
        <v>0.248837182702972</v>
      </c>
      <c r="N11" s="16" t="n">
        <v>0.182803143979113</v>
      </c>
    </row>
    <row r="12">
      <c r="B12" s="17" t="s">
        <v>39</v>
      </c>
      <c r="C12" s="16" t="n">
        <v>0.242713013517384</v>
      </c>
      <c r="D12" s="16" t="n">
        <v>0.342255986204264</v>
      </c>
      <c r="E12" s="16" t="n">
        <v>0.14582677486019</v>
      </c>
      <c r="F12" s="16"/>
      <c r="G12" s="16" t="n">
        <v>0.138041238611964</v>
      </c>
      <c r="H12" s="16" t="n">
        <v>0.216942688446111</v>
      </c>
      <c r="I12" s="16" t="n">
        <v>0.308028674126977</v>
      </c>
      <c r="J12" s="16"/>
      <c r="K12" s="16" t="n">
        <v>0.225407004702095</v>
      </c>
      <c r="L12" s="16" t="n">
        <v>0.250658279037873</v>
      </c>
      <c r="M12" s="16" t="n">
        <v>0.326824261366715</v>
      </c>
      <c r="N12" s="16" t="n">
        <v>0.270154035072834</v>
      </c>
    </row>
    <row r="13">
      <c r="B13" s="17" t="s">
        <v>40</v>
      </c>
      <c r="C13" s="22" t="n">
        <v>0.0477881321258039</v>
      </c>
      <c r="D13" s="22" t="n">
        <v>0.0692471802694942</v>
      </c>
      <c r="E13" s="22" t="n">
        <v>0.0255366581650196</v>
      </c>
      <c r="F13" s="22"/>
      <c r="G13" s="22" t="n">
        <v>0.0175547840199568</v>
      </c>
      <c r="H13" s="22" t="n">
        <v>0.0386939916008281</v>
      </c>
      <c r="I13" s="22" t="n">
        <v>0.0681895079594803</v>
      </c>
      <c r="J13" s="22"/>
      <c r="K13" s="22" t="n">
        <v>0.0412619311744045</v>
      </c>
      <c r="L13" s="22" t="n">
        <v>0.036224543028993</v>
      </c>
      <c r="M13" s="22" t="n">
        <v>0.0893905551902972</v>
      </c>
      <c r="N13" s="22" t="n">
        <v>0.0660307726146245</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205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199</v>
      </c>
      <c r="C9" s="16" t="n">
        <v>0.215956442881313</v>
      </c>
      <c r="D9" s="16" t="n">
        <v>0.202586552801076</v>
      </c>
      <c r="E9" s="16" t="n">
        <v>0.230664011465092</v>
      </c>
      <c r="F9" s="16"/>
      <c r="G9" s="16" t="n">
        <v>0.243809291164609</v>
      </c>
      <c r="H9" s="16" t="n">
        <v>0.21967699733004</v>
      </c>
      <c r="I9" s="16" t="n">
        <v>0.201494408438861</v>
      </c>
      <c r="J9" s="16"/>
      <c r="K9" s="16" t="n">
        <v>0.210033059703295</v>
      </c>
      <c r="L9" s="16" t="n">
        <v>0.182956285518633</v>
      </c>
      <c r="M9" s="16" t="n">
        <v>0.226019427482724</v>
      </c>
      <c r="N9" s="16" t="n">
        <v>0.31517478304309</v>
      </c>
    </row>
    <row r="10">
      <c r="B10" s="17" t="s">
        <v>141</v>
      </c>
      <c r="C10" s="16" t="n">
        <v>0.182288120895361</v>
      </c>
      <c r="D10" s="16" t="n">
        <v>0.133795479837771</v>
      </c>
      <c r="E10" s="16" t="n">
        <v>0.233689583918868</v>
      </c>
      <c r="F10" s="16"/>
      <c r="G10" s="16" t="n">
        <v>0.203701522193925</v>
      </c>
      <c r="H10" s="16" t="n">
        <v>0.189542313456336</v>
      </c>
      <c r="I10" s="16" t="n">
        <v>0.167081999626163</v>
      </c>
      <c r="J10" s="16"/>
      <c r="K10" s="16" t="n">
        <v>0.217395628900621</v>
      </c>
      <c r="L10" s="16" t="n">
        <v>0.125110397894735</v>
      </c>
      <c r="M10" s="16" t="n">
        <v>0.0848090780671987</v>
      </c>
      <c r="N10" s="16" t="n">
        <v>0.155237047384867</v>
      </c>
    </row>
    <row r="11">
      <c r="B11" s="17" t="s">
        <v>200</v>
      </c>
      <c r="C11" s="16" t="n">
        <v>0.180583410312042</v>
      </c>
      <c r="D11" s="16" t="n">
        <v>0.167656414553603</v>
      </c>
      <c r="E11" s="16" t="n">
        <v>0.192159121499349</v>
      </c>
      <c r="F11" s="16"/>
      <c r="G11" s="16" t="n">
        <v>0.201963827950493</v>
      </c>
      <c r="H11" s="16" t="n">
        <v>0.176756231231614</v>
      </c>
      <c r="I11" s="16" t="n">
        <v>0.175699510245599</v>
      </c>
      <c r="J11" s="16"/>
      <c r="K11" s="16" t="n">
        <v>0.176546283535398</v>
      </c>
      <c r="L11" s="16" t="n">
        <v>0.219379769523965</v>
      </c>
      <c r="M11" s="16" t="n">
        <v>0.159116037199326</v>
      </c>
      <c r="N11" s="16" t="n">
        <v>0.140414587040145</v>
      </c>
    </row>
    <row r="12">
      <c r="B12" s="17" t="s">
        <v>139</v>
      </c>
      <c r="C12" s="16" t="n">
        <v>0.380774232447467</v>
      </c>
      <c r="D12" s="16" t="n">
        <v>0.448207356983205</v>
      </c>
      <c r="E12" s="16" t="n">
        <v>0.30939463672245</v>
      </c>
      <c r="F12" s="16"/>
      <c r="G12" s="16" t="n">
        <v>0.314750638278659</v>
      </c>
      <c r="H12" s="16" t="n">
        <v>0.369163977568033</v>
      </c>
      <c r="I12" s="16" t="n">
        <v>0.417652078967975</v>
      </c>
      <c r="J12" s="16"/>
      <c r="K12" s="16" t="n">
        <v>0.3572199080733</v>
      </c>
      <c r="L12" s="16" t="n">
        <v>0.424391087668835</v>
      </c>
      <c r="M12" s="16" t="n">
        <v>0.503889598976742</v>
      </c>
      <c r="N12" s="16" t="n">
        <v>0.330161309324496</v>
      </c>
    </row>
    <row r="13">
      <c r="B13" s="17" t="s">
        <v>74</v>
      </c>
      <c r="C13" s="16" t="n">
        <v>0.0403977934638167</v>
      </c>
      <c r="D13" s="16" t="n">
        <v>0.0477541958243455</v>
      </c>
      <c r="E13" s="16" t="n">
        <v>0.034092646394241</v>
      </c>
      <c r="F13" s="16"/>
      <c r="G13" s="16" t="n">
        <v>0.0357747204123144</v>
      </c>
      <c r="H13" s="16" t="n">
        <v>0.0448604804139768</v>
      </c>
      <c r="I13" s="16" t="n">
        <v>0.038072002721402</v>
      </c>
      <c r="J13" s="16"/>
      <c r="K13" s="16" t="n">
        <v>0.0388051197873857</v>
      </c>
      <c r="L13" s="16" t="n">
        <v>0.0481624593938325</v>
      </c>
      <c r="M13" s="16" t="n">
        <v>0.0261658582740087</v>
      </c>
      <c r="N13" s="16" t="n">
        <v>0.0590122732074019</v>
      </c>
    </row>
    <row r="14">
      <c r="B14" s="17" t="s">
        <v>145</v>
      </c>
      <c r="C14" s="23" t="n">
        <v>0.398244563776674</v>
      </c>
      <c r="D14" s="23" t="n">
        <v>0.336382032638847</v>
      </c>
      <c r="E14" s="23" t="n">
        <v>0.46435359538396</v>
      </c>
      <c r="F14" s="23"/>
      <c r="G14" s="23" t="n">
        <v>0.447510813358534</v>
      </c>
      <c r="H14" s="23" t="n">
        <v>0.409219310786376</v>
      </c>
      <c r="I14" s="23" t="n">
        <v>0.368576408065024</v>
      </c>
      <c r="J14" s="23"/>
      <c r="K14" s="23" t="n">
        <v>0.427428688603917</v>
      </c>
      <c r="L14" s="23" t="n">
        <v>0.308066683413368</v>
      </c>
      <c r="M14" s="23" t="n">
        <v>0.310828505549923</v>
      </c>
      <c r="N14" s="23" t="n">
        <v>0.470411830427958</v>
      </c>
    </row>
    <row r="15">
      <c r="B15" s="17" t="s">
        <v>144</v>
      </c>
      <c r="C15" s="23" t="n">
        <v>0.421172025911284</v>
      </c>
      <c r="D15" s="23" t="n">
        <v>0.495961552807551</v>
      </c>
      <c r="E15" s="23" t="n">
        <v>0.343487283116691</v>
      </c>
      <c r="F15" s="23"/>
      <c r="G15" s="23" t="n">
        <v>0.350525358690973</v>
      </c>
      <c r="H15" s="23" t="n">
        <v>0.414024457982009</v>
      </c>
      <c r="I15" s="23" t="n">
        <v>0.455724081689377</v>
      </c>
      <c r="J15" s="23"/>
      <c r="K15" s="23" t="n">
        <v>0.396025027860686</v>
      </c>
      <c r="L15" s="23" t="n">
        <v>0.472553547062667</v>
      </c>
      <c r="M15" s="23" t="n">
        <v>0.530055457250751</v>
      </c>
      <c r="N15" s="23" t="n">
        <v>0.389173582531897</v>
      </c>
    </row>
    <row r="16">
      <c r="B16" s="17" t="s">
        <v>118</v>
      </c>
      <c r="C16" s="24" t="n">
        <v>0.0229274621346096</v>
      </c>
      <c r="D16" s="24" t="n">
        <v>0.159579520168704</v>
      </c>
      <c r="E16" s="24" t="n">
        <v>-0.120866312267269</v>
      </c>
      <c r="F16" s="24"/>
      <c r="G16" s="24" t="n">
        <v>-0.0969854546675605</v>
      </c>
      <c r="H16" s="24" t="n">
        <v>0.00480514719563346</v>
      </c>
      <c r="I16" s="24" t="n">
        <v>0.0871476736243533</v>
      </c>
      <c r="J16" s="24"/>
      <c r="K16" s="24" t="n">
        <v>-0.031403660743231</v>
      </c>
      <c r="L16" s="24" t="n">
        <v>0.164486863649299</v>
      </c>
      <c r="M16" s="24" t="n">
        <v>0.219226951700828</v>
      </c>
      <c r="N16" s="24" t="n">
        <v>-0.0812382478960602</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s>
  <sheetData>
    <row r="2" ht="40" customHeight="1">
      <c r="D2" s="15" t="s">
        <v>201</v>
      </c>
    </row>
    <row r="6" ht="50" customHeight="1">
      <c r="B6" s="19" t="s">
        <v>15</v>
      </c>
      <c r="C6" s="19" t="s">
        <v>206</v>
      </c>
      <c r="D6" s="19" t="s">
        <v>207</v>
      </c>
      <c r="E6" s="19" t="s">
        <v>208</v>
      </c>
      <c r="F6" s="19" t="s">
        <v>209</v>
      </c>
    </row>
    <row r="7">
      <c r="B7" s="17" t="s">
        <v>199</v>
      </c>
      <c r="C7" s="16" t="n">
        <v>0.0865712695516916</v>
      </c>
      <c r="D7" s="16" t="n">
        <v>0.0903081336984046</v>
      </c>
      <c r="E7" s="16" t="n">
        <v>0.0866496896261481</v>
      </c>
      <c r="F7" s="16" t="n">
        <v>0.090549406089958</v>
      </c>
    </row>
    <row r="8">
      <c r="B8" s="17" t="s">
        <v>141</v>
      </c>
      <c r="C8" s="16" t="n">
        <v>0.1715590929432</v>
      </c>
      <c r="D8" s="16" t="n">
        <v>0.111726134754142</v>
      </c>
      <c r="E8" s="16" t="n">
        <v>0.104479359063171</v>
      </c>
      <c r="F8" s="16" t="n">
        <v>0.0954910774429415</v>
      </c>
    </row>
    <row r="9">
      <c r="B9" s="17" t="s">
        <v>200</v>
      </c>
      <c r="C9" s="16" t="n">
        <v>0.304293571956442</v>
      </c>
      <c r="D9" s="16" t="n">
        <v>0.261350033160291</v>
      </c>
      <c r="E9" s="16" t="n">
        <v>0.255282951222615</v>
      </c>
      <c r="F9" s="16" t="n">
        <v>0.247667077524478</v>
      </c>
    </row>
    <row r="10">
      <c r="B10" s="17" t="s">
        <v>139</v>
      </c>
      <c r="C10" s="16" t="n">
        <v>0.32285442894553</v>
      </c>
      <c r="D10" s="16" t="n">
        <v>0.42017068194051</v>
      </c>
      <c r="E10" s="16" t="n">
        <v>0.424878817087889</v>
      </c>
      <c r="F10" s="16" t="n">
        <v>0.432179615185221</v>
      </c>
    </row>
    <row r="11">
      <c r="B11" s="17" t="s">
        <v>74</v>
      </c>
      <c r="C11" s="16" t="n">
        <v>0.114721636603136</v>
      </c>
      <c r="D11" s="16" t="n">
        <v>0.116445016446652</v>
      </c>
      <c r="E11" s="16" t="n">
        <v>0.128709183000176</v>
      </c>
      <c r="F11" s="16" t="n">
        <v>0.134112823757402</v>
      </c>
    </row>
    <row r="12">
      <c r="B12" s="25" t="s">
        <v>145</v>
      </c>
      <c r="C12" s="23" t="n">
        <v>0.258130362494892</v>
      </c>
      <c r="D12" s="23" t="n">
        <v>0.202034268452547</v>
      </c>
      <c r="E12" s="23" t="n">
        <v>0.191129048689319</v>
      </c>
      <c r="F12" s="23" t="n">
        <v>0.1860404835329</v>
      </c>
    </row>
    <row r="13">
      <c r="B13" s="25" t="s">
        <v>144</v>
      </c>
      <c r="C13" s="23" t="n">
        <v>0.437576065548666</v>
      </c>
      <c r="D13" s="23" t="n">
        <v>0.536615698387162</v>
      </c>
      <c r="E13" s="23" t="n">
        <v>0.553588000088066</v>
      </c>
      <c r="F13" s="23" t="n">
        <v>0.566292438942623</v>
      </c>
    </row>
    <row r="14">
      <c r="B14" s="25" t="s">
        <v>118</v>
      </c>
      <c r="C14" s="24" t="n">
        <v>0.179445703053774</v>
      </c>
      <c r="D14" s="24" t="n">
        <v>0.334581429934615</v>
      </c>
      <c r="E14" s="24" t="n">
        <v>0.362458951398746</v>
      </c>
      <c r="F14" s="24" t="n">
        <v>0.380251955409723</v>
      </c>
    </row>
    <row r="15">
      <c r="B15" s="18"/>
      <c r="C15" s="18"/>
      <c r="D15" s="18"/>
      <c r="E15" s="18"/>
      <c r="F15" s="18"/>
    </row>
    <row r="16">
      <c r="B16" t="s">
        <v>42</v>
      </c>
    </row>
    <row r="17">
      <c r="B17" t="s">
        <v>43</v>
      </c>
    </row>
    <row r="21">
      <c r="B21" s="9" t="str">
        <f>=HYPERLINK("#'Contents'!A1", "Return to Contents")</f>
      </c>
    </row>
  </sheetData>
  <mergeCells count="1">
    <mergeCell ref="D2:G2"/>
  </mergeCells>
  <pageMargins left="0.7" right="0.7" top="0.75" bottom="0.75" header="0.3" footer="0.3"/>
  <pageSetup paperSize="9" orientation="portrait" horizontalDpi="300" verticalDpi="300" r:id="rId2"/>
  <drawing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210</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199</v>
      </c>
      <c r="C9" s="16" t="n">
        <v>0.0865712695516916</v>
      </c>
      <c r="D9" s="16" t="n">
        <v>0.098842978274166</v>
      </c>
      <c r="E9" s="16" t="n">
        <v>0.0744920934772517</v>
      </c>
      <c r="F9" s="16"/>
      <c r="G9" s="16" t="n">
        <v>0.0908382631923405</v>
      </c>
      <c r="H9" s="16" t="n">
        <v>0.0948017567438051</v>
      </c>
      <c r="I9" s="16" t="n">
        <v>0.0772290150351675</v>
      </c>
      <c r="J9" s="16"/>
      <c r="K9" s="16" t="n">
        <v>0.0774118704435544</v>
      </c>
      <c r="L9" s="16" t="n">
        <v>0.0739673463589092</v>
      </c>
      <c r="M9" s="16" t="n">
        <v>0.105083381070758</v>
      </c>
      <c r="N9" s="16" t="n">
        <v>0.152115154164121</v>
      </c>
    </row>
    <row r="10">
      <c r="B10" s="17" t="s">
        <v>141</v>
      </c>
      <c r="C10" s="16" t="n">
        <v>0.1715590929432</v>
      </c>
      <c r="D10" s="16" t="n">
        <v>0.158678452051353</v>
      </c>
      <c r="E10" s="16" t="n">
        <v>0.18601998108107</v>
      </c>
      <c r="F10" s="16"/>
      <c r="G10" s="16" t="n">
        <v>0.187060913573311</v>
      </c>
      <c r="H10" s="16" t="n">
        <v>0.168149537161463</v>
      </c>
      <c r="I10" s="16" t="n">
        <v>0.168608476338543</v>
      </c>
      <c r="J10" s="16"/>
      <c r="K10" s="16" t="n">
        <v>0.176818597346788</v>
      </c>
      <c r="L10" s="16" t="n">
        <v>0.167340779904617</v>
      </c>
      <c r="M10" s="16" t="n">
        <v>0.169428884554506</v>
      </c>
      <c r="N10" s="16" t="n">
        <v>0.146298432832813</v>
      </c>
    </row>
    <row r="11">
      <c r="B11" s="17" t="s">
        <v>200</v>
      </c>
      <c r="C11" s="16" t="n">
        <v>0.304293571956442</v>
      </c>
      <c r="D11" s="16" t="n">
        <v>0.294565741530112</v>
      </c>
      <c r="E11" s="16" t="n">
        <v>0.313542998933562</v>
      </c>
      <c r="F11" s="16"/>
      <c r="G11" s="16" t="n">
        <v>0.334524925532572</v>
      </c>
      <c r="H11" s="16" t="n">
        <v>0.317119034619312</v>
      </c>
      <c r="I11" s="16" t="n">
        <v>0.280421669583341</v>
      </c>
      <c r="J11" s="16"/>
      <c r="K11" s="16" t="n">
        <v>0.315348511110299</v>
      </c>
      <c r="L11" s="16" t="n">
        <v>0.306736990847131</v>
      </c>
      <c r="M11" s="16" t="n">
        <v>0.283234416987868</v>
      </c>
      <c r="N11" s="16" t="n">
        <v>0.251032586185901</v>
      </c>
    </row>
    <row r="12">
      <c r="B12" s="17" t="s">
        <v>139</v>
      </c>
      <c r="C12" s="16" t="n">
        <v>0.32285442894553</v>
      </c>
      <c r="D12" s="16" t="n">
        <v>0.339372605779508</v>
      </c>
      <c r="E12" s="16" t="n">
        <v>0.308451279421293</v>
      </c>
      <c r="F12" s="16"/>
      <c r="G12" s="16" t="n">
        <v>0.245803446449557</v>
      </c>
      <c r="H12" s="16" t="n">
        <v>0.31101375443857</v>
      </c>
      <c r="I12" s="16" t="n">
        <v>0.364302006890977</v>
      </c>
      <c r="J12" s="16"/>
      <c r="K12" s="16" t="n">
        <v>0.301148675847541</v>
      </c>
      <c r="L12" s="16" t="n">
        <v>0.364981848366741</v>
      </c>
      <c r="M12" s="16" t="n">
        <v>0.35695227995033</v>
      </c>
      <c r="N12" s="16" t="n">
        <v>0.351009421129605</v>
      </c>
    </row>
    <row r="13">
      <c r="B13" s="17" t="s">
        <v>74</v>
      </c>
      <c r="C13" s="16" t="n">
        <v>0.114721636603136</v>
      </c>
      <c r="D13" s="16" t="n">
        <v>0.108540222364861</v>
      </c>
      <c r="E13" s="16" t="n">
        <v>0.117493647086823</v>
      </c>
      <c r="F13" s="16"/>
      <c r="G13" s="16" t="n">
        <v>0.141772451252219</v>
      </c>
      <c r="H13" s="16" t="n">
        <v>0.10891591703685</v>
      </c>
      <c r="I13" s="16" t="n">
        <v>0.10943883215197</v>
      </c>
      <c r="J13" s="16"/>
      <c r="K13" s="16" t="n">
        <v>0.129272345251817</v>
      </c>
      <c r="L13" s="16" t="n">
        <v>0.0869730345226016</v>
      </c>
      <c r="M13" s="16" t="n">
        <v>0.0853010374365384</v>
      </c>
      <c r="N13" s="16" t="n">
        <v>0.0995444056875592</v>
      </c>
    </row>
    <row r="14">
      <c r="B14" s="17" t="s">
        <v>145</v>
      </c>
      <c r="C14" s="23" t="n">
        <v>0.258130362494892</v>
      </c>
      <c r="D14" s="23" t="n">
        <v>0.257521430325519</v>
      </c>
      <c r="E14" s="23" t="n">
        <v>0.260512074558321</v>
      </c>
      <c r="F14" s="23"/>
      <c r="G14" s="23" t="n">
        <v>0.277899176765652</v>
      </c>
      <c r="H14" s="23" t="n">
        <v>0.262951293905268</v>
      </c>
      <c r="I14" s="23" t="n">
        <v>0.245837491373711</v>
      </c>
      <c r="J14" s="23"/>
      <c r="K14" s="23" t="n">
        <v>0.254230467790342</v>
      </c>
      <c r="L14" s="23" t="n">
        <v>0.241308126263526</v>
      </c>
      <c r="M14" s="23" t="n">
        <v>0.274512265625264</v>
      </c>
      <c r="N14" s="23" t="n">
        <v>0.298413586996934</v>
      </c>
    </row>
    <row r="15">
      <c r="B15" s="17" t="s">
        <v>144</v>
      </c>
      <c r="C15" s="23" t="n">
        <v>0.437576065548666</v>
      </c>
      <c r="D15" s="23" t="n">
        <v>0.447912828144369</v>
      </c>
      <c r="E15" s="23" t="n">
        <v>0.425944926508116</v>
      </c>
      <c r="F15" s="23"/>
      <c r="G15" s="23" t="n">
        <v>0.387575897701776</v>
      </c>
      <c r="H15" s="23" t="n">
        <v>0.41992967147542</v>
      </c>
      <c r="I15" s="23" t="n">
        <v>0.473740839042948</v>
      </c>
      <c r="J15" s="23"/>
      <c r="K15" s="23" t="n">
        <v>0.430421021099358</v>
      </c>
      <c r="L15" s="23" t="n">
        <v>0.451954882889342</v>
      </c>
      <c r="M15" s="23" t="n">
        <v>0.442253317386868</v>
      </c>
      <c r="N15" s="23" t="n">
        <v>0.450553826817165</v>
      </c>
    </row>
    <row r="16">
      <c r="B16" s="17" t="s">
        <v>118</v>
      </c>
      <c r="C16" s="24" t="n">
        <v>0.179445703053774</v>
      </c>
      <c r="D16" s="24" t="n">
        <v>0.19039139781885</v>
      </c>
      <c r="E16" s="24" t="n">
        <v>0.165432851949795</v>
      </c>
      <c r="F16" s="24"/>
      <c r="G16" s="24" t="n">
        <v>0.109676720936125</v>
      </c>
      <c r="H16" s="24" t="n">
        <v>0.156978377570153</v>
      </c>
      <c r="I16" s="24" t="n">
        <v>0.227903347669237</v>
      </c>
      <c r="J16" s="24"/>
      <c r="K16" s="24" t="n">
        <v>0.176190553309016</v>
      </c>
      <c r="L16" s="24" t="n">
        <v>0.210646756625816</v>
      </c>
      <c r="M16" s="24" t="n">
        <v>0.167741051761604</v>
      </c>
      <c r="N16" s="24" t="n">
        <v>0.15214023982023</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211</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199</v>
      </c>
      <c r="C9" s="16" t="n">
        <v>0.090549406089958</v>
      </c>
      <c r="D9" s="16" t="n">
        <v>0.102750187121692</v>
      </c>
      <c r="E9" s="16" t="n">
        <v>0.0807004870909008</v>
      </c>
      <c r="F9" s="16"/>
      <c r="G9" s="16" t="n">
        <v>0.0956445125407773</v>
      </c>
      <c r="H9" s="16" t="n">
        <v>0.100126703949448</v>
      </c>
      <c r="I9" s="16" t="n">
        <v>0.0796271192967636</v>
      </c>
      <c r="J9" s="16"/>
      <c r="K9" s="16" t="n">
        <v>0.0845177852003547</v>
      </c>
      <c r="L9" s="16" t="n">
        <v>0.108588975131267</v>
      </c>
      <c r="M9" s="16" t="n">
        <v>0.0645035650527179</v>
      </c>
      <c r="N9" s="16" t="n">
        <v>0.12480804916039</v>
      </c>
    </row>
    <row r="10">
      <c r="B10" s="17" t="s">
        <v>141</v>
      </c>
      <c r="C10" s="16" t="n">
        <v>0.0954910774429415</v>
      </c>
      <c r="D10" s="16" t="n">
        <v>0.0869532329309767</v>
      </c>
      <c r="E10" s="16" t="n">
        <v>0.10452255972961</v>
      </c>
      <c r="F10" s="16"/>
      <c r="G10" s="16" t="n">
        <v>0.0895592945527361</v>
      </c>
      <c r="H10" s="16" t="n">
        <v>0.102723607875801</v>
      </c>
      <c r="I10" s="16" t="n">
        <v>0.0911053397621711</v>
      </c>
      <c r="J10" s="16"/>
      <c r="K10" s="16" t="n">
        <v>0.0879088705484316</v>
      </c>
      <c r="L10" s="16" t="n">
        <v>0.103089314627072</v>
      </c>
      <c r="M10" s="16" t="n">
        <v>0.114993077851452</v>
      </c>
      <c r="N10" s="16" t="n">
        <v>0.119785322030798</v>
      </c>
    </row>
    <row r="11">
      <c r="B11" s="17" t="s">
        <v>200</v>
      </c>
      <c r="C11" s="16" t="n">
        <v>0.247667077524478</v>
      </c>
      <c r="D11" s="16" t="n">
        <v>0.231788674814262</v>
      </c>
      <c r="E11" s="16" t="n">
        <v>0.261253587383512</v>
      </c>
      <c r="F11" s="16"/>
      <c r="G11" s="16" t="n">
        <v>0.257169161388456</v>
      </c>
      <c r="H11" s="16" t="n">
        <v>0.24631919181692</v>
      </c>
      <c r="I11" s="16" t="n">
        <v>0.245168104146079</v>
      </c>
      <c r="J11" s="16"/>
      <c r="K11" s="16" t="n">
        <v>0.233538549327658</v>
      </c>
      <c r="L11" s="16" t="n">
        <v>0.298231229174885</v>
      </c>
      <c r="M11" s="16" t="n">
        <v>0.257912164488558</v>
      </c>
      <c r="N11" s="16" t="n">
        <v>0.212253511675146</v>
      </c>
    </row>
    <row r="12">
      <c r="B12" s="17" t="s">
        <v>139</v>
      </c>
      <c r="C12" s="16" t="n">
        <v>0.432179615185221</v>
      </c>
      <c r="D12" s="16" t="n">
        <v>0.452038991365944</v>
      </c>
      <c r="E12" s="16" t="n">
        <v>0.416404027564158</v>
      </c>
      <c r="F12" s="16"/>
      <c r="G12" s="16" t="n">
        <v>0.383368428396275</v>
      </c>
      <c r="H12" s="16" t="n">
        <v>0.41574005921636</v>
      </c>
      <c r="I12" s="16" t="n">
        <v>0.466752047108828</v>
      </c>
      <c r="J12" s="16"/>
      <c r="K12" s="16" t="n">
        <v>0.449138211756072</v>
      </c>
      <c r="L12" s="16" t="n">
        <v>0.354269073626947</v>
      </c>
      <c r="M12" s="16" t="n">
        <v>0.478412647679264</v>
      </c>
      <c r="N12" s="16" t="n">
        <v>0.451186992878148</v>
      </c>
    </row>
    <row r="13">
      <c r="B13" s="17" t="s">
        <v>74</v>
      </c>
      <c r="C13" s="16" t="n">
        <v>0.134112823757402</v>
      </c>
      <c r="D13" s="16" t="n">
        <v>0.126468913767126</v>
      </c>
      <c r="E13" s="16" t="n">
        <v>0.137119338231819</v>
      </c>
      <c r="F13" s="16"/>
      <c r="G13" s="16" t="n">
        <v>0.174258603121756</v>
      </c>
      <c r="H13" s="16" t="n">
        <v>0.135090437141471</v>
      </c>
      <c r="I13" s="16" t="n">
        <v>0.117347389686158</v>
      </c>
      <c r="J13" s="16"/>
      <c r="K13" s="16" t="n">
        <v>0.144896583167484</v>
      </c>
      <c r="L13" s="16" t="n">
        <v>0.13582140743983</v>
      </c>
      <c r="M13" s="16" t="n">
        <v>0.0841785449280078</v>
      </c>
      <c r="N13" s="16" t="n">
        <v>0.0919661242555181</v>
      </c>
    </row>
    <row r="14">
      <c r="B14" s="17" t="s">
        <v>145</v>
      </c>
      <c r="C14" s="23" t="n">
        <v>0.1860404835329</v>
      </c>
      <c r="D14" s="23" t="n">
        <v>0.189703420052669</v>
      </c>
      <c r="E14" s="23" t="n">
        <v>0.185223046820511</v>
      </c>
      <c r="F14" s="23"/>
      <c r="G14" s="23" t="n">
        <v>0.185203807093513</v>
      </c>
      <c r="H14" s="23" t="n">
        <v>0.202850311825249</v>
      </c>
      <c r="I14" s="23" t="n">
        <v>0.170732459058935</v>
      </c>
      <c r="J14" s="23"/>
      <c r="K14" s="23" t="n">
        <v>0.172426655748786</v>
      </c>
      <c r="L14" s="23" t="n">
        <v>0.211678289758339</v>
      </c>
      <c r="M14" s="23" t="n">
        <v>0.17949664290417</v>
      </c>
      <c r="N14" s="23" t="n">
        <v>0.244593371191188</v>
      </c>
    </row>
    <row r="15">
      <c r="B15" s="17" t="s">
        <v>144</v>
      </c>
      <c r="C15" s="23" t="n">
        <v>0.566292438942623</v>
      </c>
      <c r="D15" s="23" t="n">
        <v>0.57850790513307</v>
      </c>
      <c r="E15" s="23" t="n">
        <v>0.553523365795977</v>
      </c>
      <c r="F15" s="23"/>
      <c r="G15" s="23" t="n">
        <v>0.557627031518031</v>
      </c>
      <c r="H15" s="23" t="n">
        <v>0.550830496357831</v>
      </c>
      <c r="I15" s="23" t="n">
        <v>0.584099436794986</v>
      </c>
      <c r="J15" s="23"/>
      <c r="K15" s="23" t="n">
        <v>0.594034794923556</v>
      </c>
      <c r="L15" s="23" t="n">
        <v>0.490090481066776</v>
      </c>
      <c r="M15" s="23" t="n">
        <v>0.562591192607272</v>
      </c>
      <c r="N15" s="23" t="n">
        <v>0.543153117133666</v>
      </c>
    </row>
    <row r="16">
      <c r="B16" s="17" t="s">
        <v>118</v>
      </c>
      <c r="C16" s="24" t="n">
        <v>0.380251955409723</v>
      </c>
      <c r="D16" s="24" t="n">
        <v>0.388804485080401</v>
      </c>
      <c r="E16" s="24" t="n">
        <v>0.368300318975466</v>
      </c>
      <c r="F16" s="24"/>
      <c r="G16" s="24" t="n">
        <v>0.372423224424517</v>
      </c>
      <c r="H16" s="24" t="n">
        <v>0.347980184532582</v>
      </c>
      <c r="I16" s="24" t="n">
        <v>0.413366977736051</v>
      </c>
      <c r="J16" s="24"/>
      <c r="K16" s="24" t="n">
        <v>0.42160813917477</v>
      </c>
      <c r="L16" s="24" t="n">
        <v>0.278412191308437</v>
      </c>
      <c r="M16" s="24" t="n">
        <v>0.383094549703102</v>
      </c>
      <c r="N16" s="24" t="n">
        <v>0.298559745942478</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212</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199</v>
      </c>
      <c r="C9" s="16" t="n">
        <v>0.0866496896261481</v>
      </c>
      <c r="D9" s="16" t="n">
        <v>0.0988794698056263</v>
      </c>
      <c r="E9" s="16" t="n">
        <v>0.0743909417663725</v>
      </c>
      <c r="F9" s="16"/>
      <c r="G9" s="16" t="n">
        <v>0.0905485208882129</v>
      </c>
      <c r="H9" s="16" t="n">
        <v>0.0971860271805988</v>
      </c>
      <c r="I9" s="16" t="n">
        <v>0.0753076712595697</v>
      </c>
      <c r="J9" s="16"/>
      <c r="K9" s="16" t="n">
        <v>0.0791214189725438</v>
      </c>
      <c r="L9" s="16" t="n">
        <v>0.116073505999237</v>
      </c>
      <c r="M9" s="16" t="n">
        <v>0.0742853346005455</v>
      </c>
      <c r="N9" s="16" t="n">
        <v>0.0959154673982699</v>
      </c>
    </row>
    <row r="10">
      <c r="B10" s="17" t="s">
        <v>141</v>
      </c>
      <c r="C10" s="16" t="n">
        <v>0.104479359063171</v>
      </c>
      <c r="D10" s="16" t="n">
        <v>0.0944611798577722</v>
      </c>
      <c r="E10" s="16" t="n">
        <v>0.114341374716723</v>
      </c>
      <c r="F10" s="16"/>
      <c r="G10" s="16" t="n">
        <v>0.121541984020167</v>
      </c>
      <c r="H10" s="16" t="n">
        <v>0.102247734167468</v>
      </c>
      <c r="I10" s="16" t="n">
        <v>0.0998164387737106</v>
      </c>
      <c r="J10" s="16"/>
      <c r="K10" s="16" t="n">
        <v>0.0961734151228006</v>
      </c>
      <c r="L10" s="16" t="n">
        <v>0.11140255589588</v>
      </c>
      <c r="M10" s="16" t="n">
        <v>0.0945975618083619</v>
      </c>
      <c r="N10" s="16" t="n">
        <v>0.167852757556218</v>
      </c>
    </row>
    <row r="11">
      <c r="B11" s="17" t="s">
        <v>200</v>
      </c>
      <c r="C11" s="16" t="n">
        <v>0.255282951222615</v>
      </c>
      <c r="D11" s="16" t="n">
        <v>0.250210732571452</v>
      </c>
      <c r="E11" s="16" t="n">
        <v>0.25934244379048</v>
      </c>
      <c r="F11" s="16"/>
      <c r="G11" s="16" t="n">
        <v>0.238491452010358</v>
      </c>
      <c r="H11" s="16" t="n">
        <v>0.27051692576535</v>
      </c>
      <c r="I11" s="16" t="n">
        <v>0.247742474448964</v>
      </c>
      <c r="J11" s="16"/>
      <c r="K11" s="16" t="n">
        <v>0.261220875076424</v>
      </c>
      <c r="L11" s="16" t="n">
        <v>0.240075151912625</v>
      </c>
      <c r="M11" s="16" t="n">
        <v>0.253325266184925</v>
      </c>
      <c r="N11" s="16" t="n">
        <v>0.227068521667577</v>
      </c>
    </row>
    <row r="12">
      <c r="B12" s="17" t="s">
        <v>139</v>
      </c>
      <c r="C12" s="16" t="n">
        <v>0.424878817087889</v>
      </c>
      <c r="D12" s="16" t="n">
        <v>0.434673521701964</v>
      </c>
      <c r="E12" s="16" t="n">
        <v>0.42115217975266</v>
      </c>
      <c r="F12" s="16"/>
      <c r="G12" s="16" t="n">
        <v>0.370009122313635</v>
      </c>
      <c r="H12" s="16" t="n">
        <v>0.403619580644601</v>
      </c>
      <c r="I12" s="16" t="n">
        <v>0.466327945334172</v>
      </c>
      <c r="J12" s="16"/>
      <c r="K12" s="16" t="n">
        <v>0.429443885420775</v>
      </c>
      <c r="L12" s="16" t="n">
        <v>0.389096837945967</v>
      </c>
      <c r="M12" s="16" t="n">
        <v>0.507456240638063</v>
      </c>
      <c r="N12" s="16" t="n">
        <v>0.416766763149196</v>
      </c>
    </row>
    <row r="13">
      <c r="B13" s="17" t="s">
        <v>74</v>
      </c>
      <c r="C13" s="16" t="n">
        <v>0.128709183000176</v>
      </c>
      <c r="D13" s="16" t="n">
        <v>0.121775096063185</v>
      </c>
      <c r="E13" s="16" t="n">
        <v>0.130773059973764</v>
      </c>
      <c r="F13" s="16"/>
      <c r="G13" s="16" t="n">
        <v>0.179408920767628</v>
      </c>
      <c r="H13" s="16" t="n">
        <v>0.126429732241983</v>
      </c>
      <c r="I13" s="16" t="n">
        <v>0.110805470183584</v>
      </c>
      <c r="J13" s="16"/>
      <c r="K13" s="16" t="n">
        <v>0.134040405407457</v>
      </c>
      <c r="L13" s="16" t="n">
        <v>0.143351948246291</v>
      </c>
      <c r="M13" s="16" t="n">
        <v>0.0703355967681043</v>
      </c>
      <c r="N13" s="16" t="n">
        <v>0.0923964902287385</v>
      </c>
    </row>
    <row r="14">
      <c r="B14" s="17" t="s">
        <v>145</v>
      </c>
      <c r="C14" s="23" t="n">
        <v>0.191129048689319</v>
      </c>
      <c r="D14" s="23" t="n">
        <v>0.193340649663399</v>
      </c>
      <c r="E14" s="23" t="n">
        <v>0.188732316483096</v>
      </c>
      <c r="F14" s="23"/>
      <c r="G14" s="23" t="n">
        <v>0.212090504908379</v>
      </c>
      <c r="H14" s="23" t="n">
        <v>0.199433761348066</v>
      </c>
      <c r="I14" s="23" t="n">
        <v>0.17512411003328</v>
      </c>
      <c r="J14" s="23"/>
      <c r="K14" s="23" t="n">
        <v>0.175294834095344</v>
      </c>
      <c r="L14" s="23" t="n">
        <v>0.227476061895118</v>
      </c>
      <c r="M14" s="23" t="n">
        <v>0.168882896408907</v>
      </c>
      <c r="N14" s="23" t="n">
        <v>0.263768224954488</v>
      </c>
    </row>
    <row r="15">
      <c r="B15" s="17" t="s">
        <v>144</v>
      </c>
      <c r="C15" s="23" t="n">
        <v>0.553588000088066</v>
      </c>
      <c r="D15" s="23" t="n">
        <v>0.55644861776515</v>
      </c>
      <c r="E15" s="23" t="n">
        <v>0.551925239726424</v>
      </c>
      <c r="F15" s="23"/>
      <c r="G15" s="23" t="n">
        <v>0.549418043081262</v>
      </c>
      <c r="H15" s="23" t="n">
        <v>0.530049312886584</v>
      </c>
      <c r="I15" s="23" t="n">
        <v>0.577133415517756</v>
      </c>
      <c r="J15" s="23"/>
      <c r="K15" s="23" t="n">
        <v>0.563484290828232</v>
      </c>
      <c r="L15" s="23" t="n">
        <v>0.532448786192258</v>
      </c>
      <c r="M15" s="23" t="n">
        <v>0.577791837406167</v>
      </c>
      <c r="N15" s="23" t="n">
        <v>0.509163253377934</v>
      </c>
    </row>
    <row r="16">
      <c r="B16" s="17" t="s">
        <v>118</v>
      </c>
      <c r="C16" s="24" t="n">
        <v>0.362458951398746</v>
      </c>
      <c r="D16" s="24" t="n">
        <v>0.363107968101751</v>
      </c>
      <c r="E16" s="24" t="n">
        <v>0.363192923243328</v>
      </c>
      <c r="F16" s="24"/>
      <c r="G16" s="24" t="n">
        <v>0.337327538172883</v>
      </c>
      <c r="H16" s="24" t="n">
        <v>0.330615551538518</v>
      </c>
      <c r="I16" s="24" t="n">
        <v>0.402009305484475</v>
      </c>
      <c r="J16" s="24"/>
      <c r="K16" s="24" t="n">
        <v>0.388189456732887</v>
      </c>
      <c r="L16" s="24" t="n">
        <v>0.30497272429714</v>
      </c>
      <c r="M16" s="24" t="n">
        <v>0.40890894099726</v>
      </c>
      <c r="N16" s="24" t="n">
        <v>0.245395028423446</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213</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199</v>
      </c>
      <c r="C9" s="16" t="n">
        <v>0.0903081336984046</v>
      </c>
      <c r="D9" s="16" t="n">
        <v>0.111037976221238</v>
      </c>
      <c r="E9" s="16" t="n">
        <v>0.071932807568139</v>
      </c>
      <c r="F9" s="16"/>
      <c r="G9" s="16" t="n">
        <v>0.0979464095768887</v>
      </c>
      <c r="H9" s="16" t="n">
        <v>0.105179632755462</v>
      </c>
      <c r="I9" s="16" t="n">
        <v>0.0734561108058399</v>
      </c>
      <c r="J9" s="16"/>
      <c r="K9" s="16" t="n">
        <v>0.0784141295268961</v>
      </c>
      <c r="L9" s="16" t="n">
        <v>0.117599072820377</v>
      </c>
      <c r="M9" s="16" t="n">
        <v>0.0900280386695882</v>
      </c>
      <c r="N9" s="16" t="n">
        <v>0.117087743397545</v>
      </c>
    </row>
    <row r="10">
      <c r="B10" s="17" t="s">
        <v>141</v>
      </c>
      <c r="C10" s="16" t="n">
        <v>0.111726134754142</v>
      </c>
      <c r="D10" s="16" t="n">
        <v>0.0927664028600275</v>
      </c>
      <c r="E10" s="16" t="n">
        <v>0.131593432296459</v>
      </c>
      <c r="F10" s="16"/>
      <c r="G10" s="16" t="n">
        <v>0.118597672483591</v>
      </c>
      <c r="H10" s="16" t="n">
        <v>0.11022243588245</v>
      </c>
      <c r="I10" s="16" t="n">
        <v>0.110411075376893</v>
      </c>
      <c r="J10" s="16"/>
      <c r="K10" s="16" t="n">
        <v>0.112490380253193</v>
      </c>
      <c r="L10" s="16" t="n">
        <v>0.103664864090541</v>
      </c>
      <c r="M10" s="16" t="n">
        <v>0.0891938913118376</v>
      </c>
      <c r="N10" s="16" t="n">
        <v>0.15213459355771</v>
      </c>
    </row>
    <row r="11">
      <c r="B11" s="17" t="s">
        <v>200</v>
      </c>
      <c r="C11" s="16" t="n">
        <v>0.261350033160291</v>
      </c>
      <c r="D11" s="16" t="n">
        <v>0.252725760753038</v>
      </c>
      <c r="E11" s="16" t="n">
        <v>0.266580406088612</v>
      </c>
      <c r="F11" s="16"/>
      <c r="G11" s="16" t="n">
        <v>0.243565844744737</v>
      </c>
      <c r="H11" s="16" t="n">
        <v>0.273720786233721</v>
      </c>
      <c r="I11" s="16" t="n">
        <v>0.256865333129005</v>
      </c>
      <c r="J11" s="16"/>
      <c r="K11" s="16" t="n">
        <v>0.255864076556421</v>
      </c>
      <c r="L11" s="16" t="n">
        <v>0.271166980910454</v>
      </c>
      <c r="M11" s="16" t="n">
        <v>0.325766986038437</v>
      </c>
      <c r="N11" s="16" t="n">
        <v>0.225803756788168</v>
      </c>
    </row>
    <row r="12">
      <c r="B12" s="17" t="s">
        <v>139</v>
      </c>
      <c r="C12" s="16" t="n">
        <v>0.42017068194051</v>
      </c>
      <c r="D12" s="16" t="n">
        <v>0.421118907527417</v>
      </c>
      <c r="E12" s="16" t="n">
        <v>0.420778090194292</v>
      </c>
      <c r="F12" s="16"/>
      <c r="G12" s="16" t="n">
        <v>0.399677408164811</v>
      </c>
      <c r="H12" s="16" t="n">
        <v>0.400247081886198</v>
      </c>
      <c r="I12" s="16" t="n">
        <v>0.446799961971559</v>
      </c>
      <c r="J12" s="16"/>
      <c r="K12" s="16" t="n">
        <v>0.42025426478677</v>
      </c>
      <c r="L12" s="16" t="n">
        <v>0.425499807548721</v>
      </c>
      <c r="M12" s="16" t="n">
        <v>0.399598288955674</v>
      </c>
      <c r="N12" s="16" t="n">
        <v>0.427070525153645</v>
      </c>
    </row>
    <row r="13">
      <c r="B13" s="17" t="s">
        <v>74</v>
      </c>
      <c r="C13" s="16" t="n">
        <v>0.116445016446652</v>
      </c>
      <c r="D13" s="16" t="n">
        <v>0.12235095263828</v>
      </c>
      <c r="E13" s="16" t="n">
        <v>0.109115263852498</v>
      </c>
      <c r="F13" s="16"/>
      <c r="G13" s="16" t="n">
        <v>0.140212665029972</v>
      </c>
      <c r="H13" s="16" t="n">
        <v>0.110630063242169</v>
      </c>
      <c r="I13" s="16" t="n">
        <v>0.112467518716704</v>
      </c>
      <c r="J13" s="16"/>
      <c r="K13" s="16" t="n">
        <v>0.13297714887672</v>
      </c>
      <c r="L13" s="16" t="n">
        <v>0.0820692746299065</v>
      </c>
      <c r="M13" s="16" t="n">
        <v>0.0954127950244631</v>
      </c>
      <c r="N13" s="16" t="n">
        <v>0.0779033811029319</v>
      </c>
    </row>
    <row r="14">
      <c r="B14" s="17" t="s">
        <v>145</v>
      </c>
      <c r="C14" s="23" t="n">
        <v>0.202034268452547</v>
      </c>
      <c r="D14" s="23" t="n">
        <v>0.203804379081266</v>
      </c>
      <c r="E14" s="23" t="n">
        <v>0.203526239864598</v>
      </c>
      <c r="F14" s="23"/>
      <c r="G14" s="23" t="n">
        <v>0.21654408206048</v>
      </c>
      <c r="H14" s="23" t="n">
        <v>0.215402068637912</v>
      </c>
      <c r="I14" s="23" t="n">
        <v>0.183867186182733</v>
      </c>
      <c r="J14" s="23"/>
      <c r="K14" s="23" t="n">
        <v>0.190904509780089</v>
      </c>
      <c r="L14" s="23" t="n">
        <v>0.221263936910918</v>
      </c>
      <c r="M14" s="23" t="n">
        <v>0.179221929981426</v>
      </c>
      <c r="N14" s="23" t="n">
        <v>0.269222336955255</v>
      </c>
    </row>
    <row r="15">
      <c r="B15" s="17" t="s">
        <v>144</v>
      </c>
      <c r="C15" s="23" t="n">
        <v>0.536615698387162</v>
      </c>
      <c r="D15" s="23" t="n">
        <v>0.543469860165696</v>
      </c>
      <c r="E15" s="23" t="n">
        <v>0.52989335404679</v>
      </c>
      <c r="F15" s="23"/>
      <c r="G15" s="23" t="n">
        <v>0.539890073194782</v>
      </c>
      <c r="H15" s="23" t="n">
        <v>0.510877145128367</v>
      </c>
      <c r="I15" s="23" t="n">
        <v>0.559267480688262</v>
      </c>
      <c r="J15" s="23"/>
      <c r="K15" s="23" t="n">
        <v>0.55323141366349</v>
      </c>
      <c r="L15" s="23" t="n">
        <v>0.507569082178628</v>
      </c>
      <c r="M15" s="23" t="n">
        <v>0.495011083980137</v>
      </c>
      <c r="N15" s="23" t="n">
        <v>0.504973906256577</v>
      </c>
    </row>
    <row r="16">
      <c r="B16" s="17" t="s">
        <v>118</v>
      </c>
      <c r="C16" s="24" t="n">
        <v>0.334581429934615</v>
      </c>
      <c r="D16" s="24" t="n">
        <v>0.339665481084431</v>
      </c>
      <c r="E16" s="24" t="n">
        <v>0.326367114182192</v>
      </c>
      <c r="F16" s="24"/>
      <c r="G16" s="24" t="n">
        <v>0.323345991134302</v>
      </c>
      <c r="H16" s="24" t="n">
        <v>0.295475076490455</v>
      </c>
      <c r="I16" s="24" t="n">
        <v>0.37540029450553</v>
      </c>
      <c r="J16" s="24"/>
      <c r="K16" s="24" t="n">
        <v>0.362326903883402</v>
      </c>
      <c r="L16" s="24" t="n">
        <v>0.28630514526771</v>
      </c>
      <c r="M16" s="24" t="n">
        <v>0.315789153998711</v>
      </c>
      <c r="N16" s="24" t="n">
        <v>0.235751569301322</v>
      </c>
    </row>
    <row r="17">
      <c r="B17" s="18"/>
    </row>
    <row r="18">
      <c r="B18" t="s">
        <v>42</v>
      </c>
    </row>
    <row r="19">
      <c r="B19" t="s">
        <v>43</v>
      </c>
    </row>
    <row r="21">
      <c r="B21"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228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214</v>
      </c>
      <c r="C9" s="16" t="n">
        <v>0.529831567028027</v>
      </c>
      <c r="D9" s="16" t="n">
        <v>0.488763572776777</v>
      </c>
      <c r="E9" s="16" t="n">
        <v>0.568691024022886</v>
      </c>
      <c r="F9" s="16"/>
      <c r="G9" s="16" t="n">
        <v>0.576257983612733</v>
      </c>
      <c r="H9" s="16" t="n">
        <v>0.557267320775023</v>
      </c>
      <c r="I9" s="16" t="n">
        <v>0.485971066668835</v>
      </c>
      <c r="J9" s="16"/>
      <c r="K9" s="16" t="n">
        <v>0.562699502229717</v>
      </c>
      <c r="L9" s="16" t="n">
        <v>0.468771840720786</v>
      </c>
      <c r="M9" s="16" t="n">
        <v>0.413884275229488</v>
      </c>
      <c r="N9" s="16" t="n">
        <v>0.555587368151685</v>
      </c>
    </row>
    <row r="10">
      <c r="B10" s="17" t="s">
        <v>215</v>
      </c>
      <c r="C10" s="16" t="n">
        <v>0.474427288568969</v>
      </c>
      <c r="D10" s="16" t="n">
        <v>0.437437587756489</v>
      </c>
      <c r="E10" s="16" t="n">
        <v>0.505340902637276</v>
      </c>
      <c r="F10" s="16"/>
      <c r="G10" s="16" t="n">
        <v>0.413976195389983</v>
      </c>
      <c r="H10" s="16" t="n">
        <v>0.487871756972516</v>
      </c>
      <c r="I10" s="16" t="n">
        <v>0.485795377165725</v>
      </c>
      <c r="J10" s="16"/>
      <c r="K10" s="16" t="n">
        <v>0.516937740221358</v>
      </c>
      <c r="L10" s="16" t="n">
        <v>0.437324005824512</v>
      </c>
      <c r="M10" s="16" t="n">
        <v>0.334266554827325</v>
      </c>
      <c r="N10" s="16" t="n">
        <v>0.418499967845325</v>
      </c>
    </row>
    <row r="11">
      <c r="B11" s="17" t="s">
        <v>216</v>
      </c>
      <c r="C11" s="16" t="n">
        <v>0.451520898235986</v>
      </c>
      <c r="D11" s="16" t="n">
        <v>0.405511780982647</v>
      </c>
      <c r="E11" s="16" t="n">
        <v>0.491706833534738</v>
      </c>
      <c r="F11" s="16"/>
      <c r="G11" s="16" t="n">
        <v>0.400276300429393</v>
      </c>
      <c r="H11" s="16" t="n">
        <v>0.446411930290963</v>
      </c>
      <c r="I11" s="16" t="n">
        <v>0.476513383760055</v>
      </c>
      <c r="J11" s="16"/>
      <c r="K11" s="16" t="n">
        <v>0.499306566049515</v>
      </c>
      <c r="L11" s="16" t="n">
        <v>0.400985941940823</v>
      </c>
      <c r="M11" s="16" t="n">
        <v>0.286638205283878</v>
      </c>
      <c r="N11" s="16" t="n">
        <v>0.414194678212485</v>
      </c>
    </row>
    <row r="12">
      <c r="B12" s="17" t="s">
        <v>217</v>
      </c>
      <c r="C12" s="16" t="n">
        <v>0.439552320602838</v>
      </c>
      <c r="D12" s="16" t="n">
        <v>0.425620318551607</v>
      </c>
      <c r="E12" s="16" t="n">
        <v>0.449449151562974</v>
      </c>
      <c r="F12" s="16"/>
      <c r="G12" s="16" t="n">
        <v>0.382030060133243</v>
      </c>
      <c r="H12" s="16" t="n">
        <v>0.45033921525951</v>
      </c>
      <c r="I12" s="16" t="n">
        <v>0.452236027272175</v>
      </c>
      <c r="J12" s="16"/>
      <c r="K12" s="16" t="n">
        <v>0.478655912389607</v>
      </c>
      <c r="L12" s="16" t="n">
        <v>0.373153217154866</v>
      </c>
      <c r="M12" s="16" t="n">
        <v>0.376634990327086</v>
      </c>
      <c r="N12" s="16" t="n">
        <v>0.379531685275291</v>
      </c>
    </row>
    <row r="13">
      <c r="B13" s="17" t="s">
        <v>218</v>
      </c>
      <c r="C13" s="16" t="n">
        <v>0.370614329145741</v>
      </c>
      <c r="D13" s="16" t="n">
        <v>0.390507713446492</v>
      </c>
      <c r="E13" s="16" t="n">
        <v>0.344728341070789</v>
      </c>
      <c r="F13" s="16"/>
      <c r="G13" s="16" t="n">
        <v>0.39228456571655</v>
      </c>
      <c r="H13" s="16" t="n">
        <v>0.389908227620846</v>
      </c>
      <c r="I13" s="16" t="n">
        <v>0.344106019281061</v>
      </c>
      <c r="J13" s="16"/>
      <c r="K13" s="16" t="n">
        <v>0.405635930705805</v>
      </c>
      <c r="L13" s="16" t="n">
        <v>0.306202745901407</v>
      </c>
      <c r="M13" s="16" t="n">
        <v>0.250791294458092</v>
      </c>
      <c r="N13" s="16" t="n">
        <v>0.392093168201475</v>
      </c>
    </row>
    <row r="14">
      <c r="B14" s="17" t="s">
        <v>219</v>
      </c>
      <c r="C14" s="16" t="n">
        <v>0.289266647587404</v>
      </c>
      <c r="D14" s="16" t="n">
        <v>0.277175959250016</v>
      </c>
      <c r="E14" s="16" t="n">
        <v>0.296709718985021</v>
      </c>
      <c r="F14" s="16"/>
      <c r="G14" s="16" t="n">
        <v>0.251257373332335</v>
      </c>
      <c r="H14" s="16" t="n">
        <v>0.302817173867729</v>
      </c>
      <c r="I14" s="16" t="n">
        <v>0.291672466771478</v>
      </c>
      <c r="J14" s="16"/>
      <c r="K14" s="16" t="n">
        <v>0.320491009677029</v>
      </c>
      <c r="L14" s="16" t="n">
        <v>0.239614595180668</v>
      </c>
      <c r="M14" s="16" t="n">
        <v>0.197533245197243</v>
      </c>
      <c r="N14" s="16" t="n">
        <v>0.274927318457348</v>
      </c>
    </row>
    <row r="15">
      <c r="B15" s="17" t="s">
        <v>220</v>
      </c>
      <c r="C15" s="16" t="n">
        <v>0.241809478048595</v>
      </c>
      <c r="D15" s="16" t="n">
        <v>0.211327371260047</v>
      </c>
      <c r="E15" s="16" t="n">
        <v>0.270394796802193</v>
      </c>
      <c r="F15" s="16"/>
      <c r="G15" s="16" t="n">
        <v>0.191369887181032</v>
      </c>
      <c r="H15" s="16" t="n">
        <v>0.248453787275331</v>
      </c>
      <c r="I15" s="16" t="n">
        <v>0.25554973922967</v>
      </c>
      <c r="J15" s="16"/>
      <c r="K15" s="16" t="n">
        <v>0.268880705895964</v>
      </c>
      <c r="L15" s="16" t="n">
        <v>0.228778249552314</v>
      </c>
      <c r="M15" s="16" t="n">
        <v>0.145330267235087</v>
      </c>
      <c r="N15" s="16" t="n">
        <v>0.198948374064321</v>
      </c>
    </row>
    <row r="16">
      <c r="B16" s="17" t="s">
        <v>221</v>
      </c>
      <c r="C16" s="16" t="n">
        <v>0.218911470942962</v>
      </c>
      <c r="D16" s="16" t="n">
        <v>0.192385723893874</v>
      </c>
      <c r="E16" s="16" t="n">
        <v>0.241801706047079</v>
      </c>
      <c r="F16" s="16"/>
      <c r="G16" s="16" t="n">
        <v>0.193632496660589</v>
      </c>
      <c r="H16" s="16" t="n">
        <v>0.215868192748645</v>
      </c>
      <c r="I16" s="16" t="n">
        <v>0.231726848321987</v>
      </c>
      <c r="J16" s="16"/>
      <c r="K16" s="16" t="n">
        <v>0.231367185177528</v>
      </c>
      <c r="L16" s="16" t="n">
        <v>0.202635677543408</v>
      </c>
      <c r="M16" s="16" t="n">
        <v>0.162685573218992</v>
      </c>
      <c r="N16" s="16" t="n">
        <v>0.234558159237367</v>
      </c>
    </row>
    <row r="17">
      <c r="B17" s="17" t="s">
        <v>222</v>
      </c>
      <c r="C17" s="16" t="n">
        <v>0.205372345041527</v>
      </c>
      <c r="D17" s="16" t="n">
        <v>0.207593122715668</v>
      </c>
      <c r="E17" s="16" t="n">
        <v>0.201190614089117</v>
      </c>
      <c r="F17" s="16"/>
      <c r="G17" s="16" t="n">
        <v>0.184362979867881</v>
      </c>
      <c r="H17" s="16" t="n">
        <v>0.20977287969259</v>
      </c>
      <c r="I17" s="16" t="n">
        <v>0.209576291815513</v>
      </c>
      <c r="J17" s="16"/>
      <c r="K17" s="16" t="n">
        <v>0.213903966190129</v>
      </c>
      <c r="L17" s="16" t="n">
        <v>0.218050163677923</v>
      </c>
      <c r="M17" s="16" t="n">
        <v>0.154716597021572</v>
      </c>
      <c r="N17" s="16" t="n">
        <v>0.188209659295968</v>
      </c>
    </row>
    <row r="18">
      <c r="B18" s="17" t="s">
        <v>223</v>
      </c>
      <c r="C18" s="16" t="n">
        <v>0.188795739507463</v>
      </c>
      <c r="D18" s="16" t="n">
        <v>0.188832310153608</v>
      </c>
      <c r="E18" s="16" t="n">
        <v>0.188318704596573</v>
      </c>
      <c r="F18" s="16"/>
      <c r="G18" s="16" t="n">
        <v>0.18897367469846</v>
      </c>
      <c r="H18" s="16" t="n">
        <v>0.192178881061858</v>
      </c>
      <c r="I18" s="16" t="n">
        <v>0.1855780665683</v>
      </c>
      <c r="J18" s="16"/>
      <c r="K18" s="16" t="n">
        <v>0.196731839949273</v>
      </c>
      <c r="L18" s="16" t="n">
        <v>0.189353863066894</v>
      </c>
      <c r="M18" s="16" t="n">
        <v>0.159520152702459</v>
      </c>
      <c r="N18" s="16" t="n">
        <v>0.165966704139363</v>
      </c>
    </row>
    <row r="19">
      <c r="B19" s="17" t="s">
        <v>224</v>
      </c>
      <c r="C19" s="16" t="n">
        <v>0.172081995364158</v>
      </c>
      <c r="D19" s="16" t="n">
        <v>0.204828798217753</v>
      </c>
      <c r="E19" s="16" t="n">
        <v>0.135581870005802</v>
      </c>
      <c r="F19" s="16"/>
      <c r="G19" s="16" t="n">
        <v>0.151227738855292</v>
      </c>
      <c r="H19" s="16" t="n">
        <v>0.15763426825926</v>
      </c>
      <c r="I19" s="16" t="n">
        <v>0.193759548378241</v>
      </c>
      <c r="J19" s="16"/>
      <c r="K19" s="16" t="n">
        <v>0.169051595809172</v>
      </c>
      <c r="L19" s="16" t="n">
        <v>0.158235480454481</v>
      </c>
      <c r="M19" s="16" t="n">
        <v>0.198904227071762</v>
      </c>
      <c r="N19" s="16" t="n">
        <v>0.196709330011861</v>
      </c>
    </row>
    <row r="20">
      <c r="B20" s="17" t="s">
        <v>225</v>
      </c>
      <c r="C20" s="16" t="n">
        <v>0.15763679678381</v>
      </c>
      <c r="D20" s="16" t="n">
        <v>0.16892213819866</v>
      </c>
      <c r="E20" s="16" t="n">
        <v>0.146979701782943</v>
      </c>
      <c r="F20" s="16"/>
      <c r="G20" s="16" t="n">
        <v>0.112720112733619</v>
      </c>
      <c r="H20" s="16" t="n">
        <v>0.139293991895556</v>
      </c>
      <c r="I20" s="16" t="n">
        <v>0.19244168496742</v>
      </c>
      <c r="J20" s="16"/>
      <c r="K20" s="16" t="n">
        <v>0.178463737884538</v>
      </c>
      <c r="L20" s="16" t="n">
        <v>0.127470360130978</v>
      </c>
      <c r="M20" s="16" t="n">
        <v>0.104790513691444</v>
      </c>
      <c r="N20" s="16" t="n">
        <v>0.13992198064557</v>
      </c>
    </row>
    <row r="21">
      <c r="B21" s="17" t="s">
        <v>226</v>
      </c>
      <c r="C21" s="16" t="n">
        <v>0.149230438924658</v>
      </c>
      <c r="D21" s="16" t="n">
        <v>0.14063344216885</v>
      </c>
      <c r="E21" s="16" t="n">
        <v>0.155194455223397</v>
      </c>
      <c r="F21" s="16"/>
      <c r="G21" s="16" t="n">
        <v>0.165035714953762</v>
      </c>
      <c r="H21" s="16" t="n">
        <v>0.148908213914658</v>
      </c>
      <c r="I21" s="16" t="n">
        <v>0.143287771974054</v>
      </c>
      <c r="J21" s="16"/>
      <c r="K21" s="16" t="n">
        <v>0.165798225201629</v>
      </c>
      <c r="L21" s="16" t="n">
        <v>0.124526030853299</v>
      </c>
      <c r="M21" s="16" t="n">
        <v>0.0876038108514163</v>
      </c>
      <c r="N21" s="16" t="n">
        <v>0.161843598390923</v>
      </c>
    </row>
    <row r="22">
      <c r="B22" s="17" t="s">
        <v>227</v>
      </c>
      <c r="C22" s="16" t="n">
        <v>0.145274193625215</v>
      </c>
      <c r="D22" s="16" t="n">
        <v>0.161441035944819</v>
      </c>
      <c r="E22" s="16" t="n">
        <v>0.125115026097633</v>
      </c>
      <c r="F22" s="16"/>
      <c r="G22" s="16" t="n">
        <v>0.102231153513935</v>
      </c>
      <c r="H22" s="16" t="n">
        <v>0.14896018272611</v>
      </c>
      <c r="I22" s="16" t="n">
        <v>0.158845296339988</v>
      </c>
      <c r="J22" s="16"/>
      <c r="K22" s="16" t="n">
        <v>0.162029040994126</v>
      </c>
      <c r="L22" s="16" t="n">
        <v>0.14615267085009</v>
      </c>
      <c r="M22" s="16" t="n">
        <v>0.0888589057837043</v>
      </c>
      <c r="N22" s="16" t="n">
        <v>0.0946095360505413</v>
      </c>
    </row>
    <row r="23">
      <c r="B23" s="17" t="s">
        <v>74</v>
      </c>
      <c r="C23" s="16" t="n">
        <v>0.0685172923502346</v>
      </c>
      <c r="D23" s="16" t="n">
        <v>0.0640447980932503</v>
      </c>
      <c r="E23" s="16" t="n">
        <v>0.0724760639268203</v>
      </c>
      <c r="F23" s="16"/>
      <c r="G23" s="16" t="n">
        <v>0.0821784397675093</v>
      </c>
      <c r="H23" s="16" t="n">
        <v>0.0721685126916692</v>
      </c>
      <c r="I23" s="16" t="n">
        <v>0.059724902870668</v>
      </c>
      <c r="J23" s="16"/>
      <c r="K23" s="16" t="n">
        <v>0.0758523224321874</v>
      </c>
      <c r="L23" s="16" t="n">
        <v>0.0538111138939032</v>
      </c>
      <c r="M23" s="16" t="n">
        <v>0.0498745627360753</v>
      </c>
      <c r="N23" s="16" t="n">
        <v>0.0514822314263928</v>
      </c>
    </row>
    <row r="24">
      <c r="B24" s="17" t="s">
        <v>76</v>
      </c>
      <c r="C24" s="22" t="n">
        <v>0.0346042423947873</v>
      </c>
      <c r="D24" s="22" t="n">
        <v>0.0410789626404189</v>
      </c>
      <c r="E24" s="22" t="n">
        <v>0.0290301948196091</v>
      </c>
      <c r="F24" s="22"/>
      <c r="G24" s="22" t="n">
        <v>0.035885770724901</v>
      </c>
      <c r="H24" s="22" t="n">
        <v>0.0286804892375877</v>
      </c>
      <c r="I24" s="22" t="n">
        <v>0.0396090622944915</v>
      </c>
      <c r="J24" s="22"/>
      <c r="K24" s="22" t="n">
        <v>0.0431069006612964</v>
      </c>
      <c r="L24" s="22" t="n">
        <v>0.0258484792562742</v>
      </c>
      <c r="M24" s="22" t="n">
        <v>0.0105511829278612</v>
      </c>
      <c r="N24" s="22" t="n">
        <v>0.0219081246591538</v>
      </c>
    </row>
    <row r="25">
      <c r="B25" s="18"/>
    </row>
    <row r="26">
      <c r="B26" t="s">
        <v>42</v>
      </c>
    </row>
    <row r="27">
      <c r="B27" t="s">
        <v>43</v>
      </c>
    </row>
    <row r="29">
      <c r="B29"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243</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229</v>
      </c>
      <c r="C9" s="16" t="n">
        <v>0.633213453245932</v>
      </c>
      <c r="D9" s="16" t="n">
        <v>0.574185978195418</v>
      </c>
      <c r="E9" s="16" t="n">
        <v>0.686955674136245</v>
      </c>
      <c r="F9" s="16"/>
      <c r="G9" s="16" t="n">
        <v>0.630424413208233</v>
      </c>
      <c r="H9" s="16" t="n">
        <v>0.653680541365771</v>
      </c>
      <c r="I9" s="16" t="n">
        <v>0.615274119822042</v>
      </c>
      <c r="J9" s="16"/>
      <c r="K9" s="16" t="n">
        <v>0.636071849028977</v>
      </c>
      <c r="L9" s="16" t="n">
        <v>0.651092867555128</v>
      </c>
      <c r="M9" s="16" t="n">
        <v>0.593116614647755</v>
      </c>
      <c r="N9" s="16" t="n">
        <v>0.627936870906036</v>
      </c>
    </row>
    <row r="10">
      <c r="B10" s="17" t="s">
        <v>230</v>
      </c>
      <c r="C10" s="16" t="n">
        <v>0.580527624493199</v>
      </c>
      <c r="D10" s="16" t="n">
        <v>0.535127968370785</v>
      </c>
      <c r="E10" s="16" t="n">
        <v>0.623401366888512</v>
      </c>
      <c r="F10" s="16"/>
      <c r="G10" s="16" t="n">
        <v>0.62597794889569</v>
      </c>
      <c r="H10" s="16" t="n">
        <v>0.586476449124032</v>
      </c>
      <c r="I10" s="16" t="n">
        <v>0.557042306940433</v>
      </c>
      <c r="J10" s="16"/>
      <c r="K10" s="16" t="n">
        <v>0.58542732922201</v>
      </c>
      <c r="L10" s="16" t="n">
        <v>0.548233171182933</v>
      </c>
      <c r="M10" s="16" t="n">
        <v>0.594035755296026</v>
      </c>
      <c r="N10" s="16" t="n">
        <v>0.595466051018196</v>
      </c>
    </row>
    <row r="11">
      <c r="B11" s="17" t="s">
        <v>231</v>
      </c>
      <c r="C11" s="16" t="n">
        <v>0.266657741822385</v>
      </c>
      <c r="D11" s="16" t="n">
        <v>0.257551209161728</v>
      </c>
      <c r="E11" s="16" t="n">
        <v>0.276275782654975</v>
      </c>
      <c r="F11" s="16"/>
      <c r="G11" s="16" t="n">
        <v>0.253390459658437</v>
      </c>
      <c r="H11" s="16" t="n">
        <v>0.266924016242296</v>
      </c>
      <c r="I11" s="16" t="n">
        <v>0.271650056665477</v>
      </c>
      <c r="J11" s="16"/>
      <c r="K11" s="16" t="n">
        <v>0.264935140879896</v>
      </c>
      <c r="L11" s="16" t="n">
        <v>0.257744639205499</v>
      </c>
      <c r="M11" s="16" t="n">
        <v>0.283608408316335</v>
      </c>
      <c r="N11" s="16" t="n">
        <v>0.286032799290247</v>
      </c>
    </row>
    <row r="12">
      <c r="B12" s="17" t="s">
        <v>232</v>
      </c>
      <c r="C12" s="16" t="n">
        <v>0.26644541615928</v>
      </c>
      <c r="D12" s="16" t="n">
        <v>0.258378531328579</v>
      </c>
      <c r="E12" s="16" t="n">
        <v>0.278183294442561</v>
      </c>
      <c r="F12" s="16"/>
      <c r="G12" s="16" t="n">
        <v>0.288399487035095</v>
      </c>
      <c r="H12" s="16" t="n">
        <v>0.293216123290669</v>
      </c>
      <c r="I12" s="16" t="n">
        <v>0.232869197370883</v>
      </c>
      <c r="J12" s="16"/>
      <c r="K12" s="16" t="n">
        <v>0.272398808951103</v>
      </c>
      <c r="L12" s="16" t="n">
        <v>0.246333014914397</v>
      </c>
      <c r="M12" s="16" t="n">
        <v>0.262404208182931</v>
      </c>
      <c r="N12" s="16" t="n">
        <v>0.262411191465743</v>
      </c>
    </row>
    <row r="13">
      <c r="B13" s="17" t="s">
        <v>18</v>
      </c>
      <c r="C13" s="16" t="n">
        <v>0.226390250312898</v>
      </c>
      <c r="D13" s="16" t="n">
        <v>0.203298546974787</v>
      </c>
      <c r="E13" s="16" t="n">
        <v>0.253648343448818</v>
      </c>
      <c r="F13" s="16"/>
      <c r="G13" s="16" t="n">
        <v>0.212892621562456</v>
      </c>
      <c r="H13" s="16" t="n">
        <v>0.232775918727827</v>
      </c>
      <c r="I13" s="16" t="n">
        <v>0.225780563303697</v>
      </c>
      <c r="J13" s="16"/>
      <c r="K13" s="16" t="n">
        <v>0.217493658195698</v>
      </c>
      <c r="L13" s="16" t="n">
        <v>0.211325485173894</v>
      </c>
      <c r="M13" s="16" t="n">
        <v>0.312087349373856</v>
      </c>
      <c r="N13" s="16" t="n">
        <v>0.212699761157666</v>
      </c>
    </row>
    <row r="14">
      <c r="B14" s="17" t="s">
        <v>17</v>
      </c>
      <c r="C14" s="16" t="n">
        <v>0.221871609223113</v>
      </c>
      <c r="D14" s="16" t="n">
        <v>0.250840729351695</v>
      </c>
      <c r="E14" s="16" t="n">
        <v>0.197571225125163</v>
      </c>
      <c r="F14" s="16"/>
      <c r="G14" s="16" t="n">
        <v>0.203370765380443</v>
      </c>
      <c r="H14" s="16" t="n">
        <v>0.239340327796677</v>
      </c>
      <c r="I14" s="16" t="n">
        <v>0.212927232277585</v>
      </c>
      <c r="J14" s="16"/>
      <c r="K14" s="16" t="n">
        <v>0.212195203414158</v>
      </c>
      <c r="L14" s="16" t="n">
        <v>0.225709411832678</v>
      </c>
      <c r="M14" s="16" t="n">
        <v>0.280272550961482</v>
      </c>
      <c r="N14" s="16" t="n">
        <v>0.211049132256252</v>
      </c>
    </row>
    <row r="15">
      <c r="B15" s="17" t="s">
        <v>233</v>
      </c>
      <c r="C15" s="16" t="n">
        <v>0.199718104449647</v>
      </c>
      <c r="D15" s="16" t="n">
        <v>0.186218710975392</v>
      </c>
      <c r="E15" s="16" t="n">
        <v>0.215525938538375</v>
      </c>
      <c r="F15" s="16"/>
      <c r="G15" s="16" t="n">
        <v>0.178536214094481</v>
      </c>
      <c r="H15" s="16" t="n">
        <v>0.221542525220932</v>
      </c>
      <c r="I15" s="16" t="n">
        <v>0.187780445382245</v>
      </c>
      <c r="J15" s="16"/>
      <c r="K15" s="16" t="n">
        <v>0.244613015628587</v>
      </c>
      <c r="L15" s="16" t="n">
        <v>0.126384448891337</v>
      </c>
      <c r="M15" s="16" t="n">
        <v>0.122735043289356</v>
      </c>
      <c r="N15" s="16" t="n">
        <v>0.108415793208198</v>
      </c>
    </row>
    <row r="16">
      <c r="B16" s="17" t="s">
        <v>234</v>
      </c>
      <c r="C16" s="16" t="n">
        <v>0.193627754847366</v>
      </c>
      <c r="D16" s="16" t="n">
        <v>0.194514179264642</v>
      </c>
      <c r="E16" s="16" t="n">
        <v>0.192009429990102</v>
      </c>
      <c r="F16" s="16"/>
      <c r="G16" s="16" t="n">
        <v>0.206676432856389</v>
      </c>
      <c r="H16" s="16" t="n">
        <v>0.212848986106389</v>
      </c>
      <c r="I16" s="16" t="n">
        <v>0.170592212078784</v>
      </c>
      <c r="J16" s="16"/>
      <c r="K16" s="16" t="n">
        <v>0.170792539511103</v>
      </c>
      <c r="L16" s="16" t="n">
        <v>0.206795382167957</v>
      </c>
      <c r="M16" s="16" t="n">
        <v>0.291561801164725</v>
      </c>
      <c r="N16" s="16" t="n">
        <v>0.206507766181118</v>
      </c>
    </row>
    <row r="17">
      <c r="B17" s="17" t="s">
        <v>24</v>
      </c>
      <c r="C17" s="16" t="n">
        <v>0.186841903982868</v>
      </c>
      <c r="D17" s="16" t="n">
        <v>0.203073373734265</v>
      </c>
      <c r="E17" s="16" t="n">
        <v>0.173276016778149</v>
      </c>
      <c r="F17" s="16"/>
      <c r="G17" s="16" t="n">
        <v>0.181748484361007</v>
      </c>
      <c r="H17" s="16" t="n">
        <v>0.194016572282667</v>
      </c>
      <c r="I17" s="16" t="n">
        <v>0.182178877206453</v>
      </c>
      <c r="J17" s="16"/>
      <c r="K17" s="16" t="n">
        <v>0.203067587505705</v>
      </c>
      <c r="L17" s="16" t="n">
        <v>0.151134180668528</v>
      </c>
      <c r="M17" s="16" t="n">
        <v>0.19611578642205</v>
      </c>
      <c r="N17" s="16" t="n">
        <v>0.144881643954171</v>
      </c>
    </row>
    <row r="18">
      <c r="B18" s="17" t="s">
        <v>235</v>
      </c>
      <c r="C18" s="16" t="n">
        <v>0.108588837101864</v>
      </c>
      <c r="D18" s="16" t="n">
        <v>0.103687087859738</v>
      </c>
      <c r="E18" s="16" t="n">
        <v>0.112834917634229</v>
      </c>
      <c r="F18" s="16"/>
      <c r="G18" s="16" t="n">
        <v>0.0972539551827868</v>
      </c>
      <c r="H18" s="16" t="n">
        <v>0.107939977259915</v>
      </c>
      <c r="I18" s="16" t="n">
        <v>0.113669298192829</v>
      </c>
      <c r="J18" s="16"/>
      <c r="K18" s="16" t="n">
        <v>0.0958369442497623</v>
      </c>
      <c r="L18" s="16" t="n">
        <v>0.141740924367717</v>
      </c>
      <c r="M18" s="16" t="n">
        <v>0.0817944792910049</v>
      </c>
      <c r="N18" s="16" t="n">
        <v>0.166289113961047</v>
      </c>
    </row>
    <row r="19">
      <c r="B19" s="17" t="s">
        <v>236</v>
      </c>
      <c r="C19" s="16" t="n">
        <v>0.0906509215199697</v>
      </c>
      <c r="D19" s="16" t="n">
        <v>0.0862208316678656</v>
      </c>
      <c r="E19" s="16" t="n">
        <v>0.094023969441099</v>
      </c>
      <c r="F19" s="16"/>
      <c r="G19" s="16" t="n">
        <v>0.105478216091707</v>
      </c>
      <c r="H19" s="16" t="n">
        <v>0.0890146695589697</v>
      </c>
      <c r="I19" s="16" t="n">
        <v>0.0863169795756079</v>
      </c>
      <c r="J19" s="16"/>
      <c r="K19" s="16" t="n">
        <v>0.0913281708624147</v>
      </c>
      <c r="L19" s="16" t="n">
        <v>0.0937904218952283</v>
      </c>
      <c r="M19" s="16" t="n">
        <v>0.0922557169460739</v>
      </c>
      <c r="N19" s="16" t="n">
        <v>0.0635652855529675</v>
      </c>
    </row>
    <row r="20">
      <c r="B20" s="17" t="s">
        <v>237</v>
      </c>
      <c r="C20" s="16" t="n">
        <v>0.0857564542034814</v>
      </c>
      <c r="D20" s="16" t="n">
        <v>0.0949772547153763</v>
      </c>
      <c r="E20" s="16" t="n">
        <v>0.0769827948617649</v>
      </c>
      <c r="F20" s="16"/>
      <c r="G20" s="16" t="n">
        <v>0.0851522333761962</v>
      </c>
      <c r="H20" s="16" t="n">
        <v>0.0921115962613006</v>
      </c>
      <c r="I20" s="16" t="n">
        <v>0.0800827968573401</v>
      </c>
      <c r="J20" s="16"/>
      <c r="K20" s="16" t="n">
        <v>0.0992158632665226</v>
      </c>
      <c r="L20" s="16" t="n">
        <v>0.0685795915926655</v>
      </c>
      <c r="M20" s="16" t="n">
        <v>0.0500507893312806</v>
      </c>
      <c r="N20" s="16" t="n">
        <v>0.0691623044089364</v>
      </c>
    </row>
    <row r="21">
      <c r="B21" s="17" t="s">
        <v>238</v>
      </c>
      <c r="C21" s="16" t="n">
        <v>0.0845004870122807</v>
      </c>
      <c r="D21" s="16" t="n">
        <v>0.0989779691011201</v>
      </c>
      <c r="E21" s="16" t="n">
        <v>0.0701636283748934</v>
      </c>
      <c r="F21" s="16"/>
      <c r="G21" s="16" t="n">
        <v>0.0635905645592954</v>
      </c>
      <c r="H21" s="16" t="n">
        <v>0.0839950036147372</v>
      </c>
      <c r="I21" s="16" t="n">
        <v>0.0932293124375935</v>
      </c>
      <c r="J21" s="16"/>
      <c r="K21" s="16" t="n">
        <v>0.0948226817862797</v>
      </c>
      <c r="L21" s="16" t="n">
        <v>0.0655374848744051</v>
      </c>
      <c r="M21" s="16" t="n">
        <v>0.0831423203678924</v>
      </c>
      <c r="N21" s="16" t="n">
        <v>0.033255323714735</v>
      </c>
    </row>
    <row r="22">
      <c r="B22" s="17" t="s">
        <v>239</v>
      </c>
      <c r="C22" s="16" t="n">
        <v>0.059095503450351</v>
      </c>
      <c r="D22" s="16" t="n">
        <v>0.0584593153939849</v>
      </c>
      <c r="E22" s="16" t="n">
        <v>0.0601780592357351</v>
      </c>
      <c r="F22" s="16"/>
      <c r="G22" s="16" t="n">
        <v>0.0550004309113578</v>
      </c>
      <c r="H22" s="16" t="n">
        <v>0.0604473052323494</v>
      </c>
      <c r="I22" s="16" t="n">
        <v>0.0594552849941746</v>
      </c>
      <c r="J22" s="16"/>
      <c r="K22" s="16" t="n">
        <v>0.0624536689435575</v>
      </c>
      <c r="L22" s="16" t="n">
        <v>0.0448463764560006</v>
      </c>
      <c r="M22" s="16" t="n">
        <v>0.0701889368533993</v>
      </c>
      <c r="N22" s="16" t="n">
        <v>0.0505073881985115</v>
      </c>
    </row>
    <row r="23">
      <c r="B23" s="17" t="s">
        <v>143</v>
      </c>
      <c r="C23" s="16" t="n">
        <v>0.0522983736139717</v>
      </c>
      <c r="D23" s="16" t="n">
        <v>0.0607510066564556</v>
      </c>
      <c r="E23" s="16" t="n">
        <v>0.0452055639934075</v>
      </c>
      <c r="F23" s="16"/>
      <c r="G23" s="16" t="n">
        <v>0.0596752042931773</v>
      </c>
      <c r="H23" s="16" t="n">
        <v>0.0515305976830434</v>
      </c>
      <c r="I23" s="16" t="n">
        <v>0.0500991021653372</v>
      </c>
      <c r="J23" s="16"/>
      <c r="K23" s="16" t="n">
        <v>0.0543305157695819</v>
      </c>
      <c r="L23" s="16" t="n">
        <v>0.0463938862313298</v>
      </c>
      <c r="M23" s="16" t="n">
        <v>0.0606859472668872</v>
      </c>
      <c r="N23" s="16" t="n">
        <v>0.039677031453056</v>
      </c>
    </row>
    <row r="24">
      <c r="B24" s="17" t="s">
        <v>240</v>
      </c>
      <c r="C24" s="16" t="n">
        <v>0.0422102025887218</v>
      </c>
      <c r="D24" s="16" t="n">
        <v>0.0471384931172603</v>
      </c>
      <c r="E24" s="16" t="n">
        <v>0.0373871482883301</v>
      </c>
      <c r="F24" s="16"/>
      <c r="G24" s="16" t="n">
        <v>0.0383081471100107</v>
      </c>
      <c r="H24" s="16" t="n">
        <v>0.0482843160278389</v>
      </c>
      <c r="I24" s="16" t="n">
        <v>0.0381005010838543</v>
      </c>
      <c r="J24" s="16"/>
      <c r="K24" s="16" t="n">
        <v>0.0362990344135451</v>
      </c>
      <c r="L24" s="16" t="n">
        <v>0.0600885896915355</v>
      </c>
      <c r="M24" s="16" t="n">
        <v>0.0382685606758498</v>
      </c>
      <c r="N24" s="16" t="n">
        <v>0.0555463696971878</v>
      </c>
    </row>
    <row r="25">
      <c r="B25" s="17" t="s">
        <v>241</v>
      </c>
      <c r="C25" s="16" t="n">
        <v>0.039643595915006</v>
      </c>
      <c r="D25" s="16" t="n">
        <v>0.0424442732929688</v>
      </c>
      <c r="E25" s="16" t="n">
        <v>0.0378699437821185</v>
      </c>
      <c r="F25" s="16"/>
      <c r="G25" s="16" t="n">
        <v>0.0254588896475396</v>
      </c>
      <c r="H25" s="16" t="n">
        <v>0.0402350583095982</v>
      </c>
      <c r="I25" s="16" t="n">
        <v>0.04469572774498</v>
      </c>
      <c r="J25" s="16"/>
      <c r="K25" s="16" t="n">
        <v>0.0357610552282239</v>
      </c>
      <c r="L25" s="16" t="n">
        <v>0.0363962001340191</v>
      </c>
      <c r="M25" s="16" t="n">
        <v>0.046754368518098</v>
      </c>
      <c r="N25" s="16" t="n">
        <v>0.066697464598618</v>
      </c>
    </row>
    <row r="26">
      <c r="B26" s="17" t="s">
        <v>242</v>
      </c>
      <c r="C26" s="16" t="n">
        <v>0.0186350994896471</v>
      </c>
      <c r="D26" s="16" t="n">
        <v>0.0194232601908836</v>
      </c>
      <c r="E26" s="16" t="n">
        <v>0.0183291577322621</v>
      </c>
      <c r="F26" s="16"/>
      <c r="G26" s="16" t="n">
        <v>0.0137838662268178</v>
      </c>
      <c r="H26" s="16" t="n">
        <v>0.0180081999784484</v>
      </c>
      <c r="I26" s="16" t="n">
        <v>0.0211343540843704</v>
      </c>
      <c r="J26" s="16"/>
      <c r="K26" s="16" t="n">
        <v>0.0167854746207375</v>
      </c>
      <c r="L26" s="16" t="n">
        <v>0.0162789159217303</v>
      </c>
      <c r="M26" s="16" t="n">
        <v>0.0317313918867089</v>
      </c>
      <c r="N26" s="16" t="n">
        <v>0.0245409848871642</v>
      </c>
    </row>
    <row r="27">
      <c r="B27" s="17" t="s">
        <v>76</v>
      </c>
      <c r="C27" s="22" t="n">
        <v>0.013693032422647</v>
      </c>
      <c r="D27" s="22" t="n">
        <v>0.0141797071115178</v>
      </c>
      <c r="E27" s="22" t="n">
        <v>0.0112880684700901</v>
      </c>
      <c r="F27" s="22"/>
      <c r="G27" s="22" t="n">
        <v>0.00806033705223371</v>
      </c>
      <c r="H27" s="22" t="n">
        <v>0.0165287588530537</v>
      </c>
      <c r="I27" s="22" t="n">
        <v>0.0132795911110559</v>
      </c>
      <c r="J27" s="22"/>
      <c r="K27" s="22" t="n">
        <v>0.0170332079193096</v>
      </c>
      <c r="L27" s="22" t="n">
        <v>0.00938130002594093</v>
      </c>
      <c r="M27" s="22" t="n">
        <v>0.00498670926630588</v>
      </c>
      <c r="N27" s="22" t="n">
        <v>0.00972800637255925</v>
      </c>
    </row>
    <row r="28">
      <c r="B28" s="18"/>
    </row>
    <row r="29">
      <c r="B29" t="s">
        <v>42</v>
      </c>
    </row>
    <row r="30">
      <c r="B30" t="s">
        <v>43</v>
      </c>
    </row>
    <row r="32">
      <c r="B32"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251</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234</v>
      </c>
      <c r="C9" s="16" t="n">
        <v>0.298521778308176</v>
      </c>
      <c r="D9" s="16" t="n">
        <v>0.281325972465086</v>
      </c>
      <c r="E9" s="16" t="n">
        <v>0.316638050022359</v>
      </c>
      <c r="F9" s="16"/>
      <c r="G9" s="16" t="n">
        <v>0.29613265189493</v>
      </c>
      <c r="H9" s="16" t="n">
        <v>0.295243782074749</v>
      </c>
      <c r="I9" s="16" t="n">
        <v>0.302514962938837</v>
      </c>
      <c r="J9" s="16"/>
      <c r="K9" s="16" t="n">
        <v>0.270633349214308</v>
      </c>
      <c r="L9" s="16" t="n">
        <v>0.340273757205271</v>
      </c>
      <c r="M9" s="16" t="n">
        <v>0.384637159691715</v>
      </c>
      <c r="N9" s="16" t="n">
        <v>0.346110373779248</v>
      </c>
    </row>
    <row r="10">
      <c r="B10" s="17" t="s">
        <v>244</v>
      </c>
      <c r="C10" s="16" t="n">
        <v>0.228178806423407</v>
      </c>
      <c r="D10" s="16" t="n">
        <v>0.239178005716523</v>
      </c>
      <c r="E10" s="16" t="n">
        <v>0.219078289351326</v>
      </c>
      <c r="F10" s="16"/>
      <c r="G10" s="16" t="n">
        <v>0.255747629427177</v>
      </c>
      <c r="H10" s="16" t="n">
        <v>0.239332383593497</v>
      </c>
      <c r="I10" s="16" t="n">
        <v>0.206913879222468</v>
      </c>
      <c r="J10" s="16"/>
      <c r="K10" s="16" t="n">
        <v>0.230553751096982</v>
      </c>
      <c r="L10" s="16" t="n">
        <v>0.230549886115297</v>
      </c>
      <c r="M10" s="16" t="n">
        <v>0.214333007182483</v>
      </c>
      <c r="N10" s="16" t="n">
        <v>0.203838651867039</v>
      </c>
    </row>
    <row r="11">
      <c r="B11" s="17" t="s">
        <v>18</v>
      </c>
      <c r="C11" s="16" t="n">
        <v>0</v>
      </c>
      <c r="D11" s="16" t="n">
        <v>0</v>
      </c>
      <c r="E11" s="16" t="n">
        <v>0</v>
      </c>
      <c r="F11" s="16"/>
      <c r="G11" s="16" t="n">
        <v>0</v>
      </c>
      <c r="H11" s="16" t="n">
        <v>0</v>
      </c>
      <c r="I11" s="16" t="n">
        <v>0</v>
      </c>
      <c r="J11" s="16"/>
      <c r="K11" s="16" t="n">
        <v>0</v>
      </c>
      <c r="L11" s="16" t="n">
        <v>0</v>
      </c>
      <c r="M11" s="16" t="n">
        <v>0</v>
      </c>
      <c r="N11" s="16" t="n">
        <v>0</v>
      </c>
    </row>
    <row r="12">
      <c r="B12" s="17" t="s">
        <v>17</v>
      </c>
      <c r="C12" s="16" t="n">
        <v>0</v>
      </c>
      <c r="D12" s="16" t="n">
        <v>0</v>
      </c>
      <c r="E12" s="16" t="n">
        <v>0</v>
      </c>
      <c r="F12" s="16"/>
      <c r="G12" s="16" t="n">
        <v>0</v>
      </c>
      <c r="H12" s="16" t="n">
        <v>0</v>
      </c>
      <c r="I12" s="16" t="n">
        <v>0</v>
      </c>
      <c r="J12" s="16"/>
      <c r="K12" s="16" t="n">
        <v>0</v>
      </c>
      <c r="L12" s="16" t="n">
        <v>0</v>
      </c>
      <c r="M12" s="16" t="n">
        <v>0</v>
      </c>
      <c r="N12" s="16" t="n">
        <v>0</v>
      </c>
    </row>
    <row r="13">
      <c r="B13" s="17" t="s">
        <v>245</v>
      </c>
      <c r="C13" s="16" t="n">
        <v>0</v>
      </c>
      <c r="D13" s="16" t="n">
        <v>0</v>
      </c>
      <c r="E13" s="16" t="n">
        <v>0</v>
      </c>
      <c r="F13" s="16"/>
      <c r="G13" s="16" t="n">
        <v>0</v>
      </c>
      <c r="H13" s="16" t="n">
        <v>0</v>
      </c>
      <c r="I13" s="16" t="n">
        <v>0</v>
      </c>
      <c r="J13" s="16"/>
      <c r="K13" s="16" t="n">
        <v>0</v>
      </c>
      <c r="L13" s="16" t="n">
        <v>0</v>
      </c>
      <c r="M13" s="16" t="n">
        <v>0</v>
      </c>
      <c r="N13" s="16" t="n">
        <v>0</v>
      </c>
    </row>
    <row r="14">
      <c r="B14" s="17" t="s">
        <v>246</v>
      </c>
      <c r="C14" s="16" t="n">
        <v>0</v>
      </c>
      <c r="D14" s="16" t="n">
        <v>0</v>
      </c>
      <c r="E14" s="16" t="n">
        <v>0</v>
      </c>
      <c r="F14" s="16"/>
      <c r="G14" s="16" t="n">
        <v>0</v>
      </c>
      <c r="H14" s="16" t="n">
        <v>0</v>
      </c>
      <c r="I14" s="16" t="n">
        <v>0</v>
      </c>
      <c r="J14" s="16"/>
      <c r="K14" s="16" t="n">
        <v>0</v>
      </c>
      <c r="L14" s="16" t="n">
        <v>0</v>
      </c>
      <c r="M14" s="16" t="n">
        <v>0</v>
      </c>
      <c r="N14" s="16" t="n">
        <v>0</v>
      </c>
    </row>
    <row r="15">
      <c r="B15" s="17" t="s">
        <v>247</v>
      </c>
      <c r="C15" s="16" t="n">
        <v>0</v>
      </c>
      <c r="D15" s="16" t="n">
        <v>0</v>
      </c>
      <c r="E15" s="16" t="n">
        <v>0</v>
      </c>
      <c r="F15" s="16"/>
      <c r="G15" s="16" t="n">
        <v>0</v>
      </c>
      <c r="H15" s="16" t="n">
        <v>0</v>
      </c>
      <c r="I15" s="16" t="n">
        <v>0</v>
      </c>
      <c r="J15" s="16"/>
      <c r="K15" s="16" t="n">
        <v>0</v>
      </c>
      <c r="L15" s="16" t="n">
        <v>0</v>
      </c>
      <c r="M15" s="16" t="n">
        <v>0</v>
      </c>
      <c r="N15" s="16" t="n">
        <v>0</v>
      </c>
    </row>
    <row r="16">
      <c r="B16" s="17" t="s">
        <v>248</v>
      </c>
      <c r="C16" s="16" t="n">
        <v>0</v>
      </c>
      <c r="D16" s="16" t="n">
        <v>0</v>
      </c>
      <c r="E16" s="16" t="n">
        <v>0</v>
      </c>
      <c r="F16" s="16"/>
      <c r="G16" s="16" t="n">
        <v>0</v>
      </c>
      <c r="H16" s="16" t="n">
        <v>0</v>
      </c>
      <c r="I16" s="16" t="n">
        <v>0</v>
      </c>
      <c r="J16" s="16"/>
      <c r="K16" s="16" t="n">
        <v>0</v>
      </c>
      <c r="L16" s="16" t="n">
        <v>0</v>
      </c>
      <c r="M16" s="16" t="n">
        <v>0</v>
      </c>
      <c r="N16" s="16" t="n">
        <v>0</v>
      </c>
    </row>
    <row r="17">
      <c r="B17" s="17" t="s">
        <v>249</v>
      </c>
      <c r="C17" s="16" t="n">
        <v>0.373491435549212</v>
      </c>
      <c r="D17" s="16" t="n">
        <v>0.375427180857653</v>
      </c>
      <c r="E17" s="16" t="n">
        <v>0.369648738154178</v>
      </c>
      <c r="F17" s="16"/>
      <c r="G17" s="16" t="n">
        <v>0.375024619012567</v>
      </c>
      <c r="H17" s="16" t="n">
        <v>0.349117960792362</v>
      </c>
      <c r="I17" s="16" t="n">
        <v>0.395560960893708</v>
      </c>
      <c r="J17" s="16"/>
      <c r="K17" s="16" t="n">
        <v>0.396941468295803</v>
      </c>
      <c r="L17" s="16" t="n">
        <v>0.338295896038233</v>
      </c>
      <c r="M17" s="16" t="n">
        <v>0.313555111077227</v>
      </c>
      <c r="N17" s="16" t="n">
        <v>0.352669021623083</v>
      </c>
    </row>
    <row r="18">
      <c r="B18" s="17" t="s">
        <v>250</v>
      </c>
      <c r="C18" s="22" t="n">
        <v>0.0998079797192042</v>
      </c>
      <c r="D18" s="22" t="n">
        <v>0.104068840960738</v>
      </c>
      <c r="E18" s="22" t="n">
        <v>0.0946349224721379</v>
      </c>
      <c r="F18" s="22"/>
      <c r="G18" s="22" t="n">
        <v>0.0730950996653264</v>
      </c>
      <c r="H18" s="22" t="n">
        <v>0.116305873539392</v>
      </c>
      <c r="I18" s="22" t="n">
        <v>0.0950101969449874</v>
      </c>
      <c r="J18" s="22"/>
      <c r="K18" s="22" t="n">
        <v>0.101871431392907</v>
      </c>
      <c r="L18" s="22" t="n">
        <v>0.0908804606411994</v>
      </c>
      <c r="M18" s="22" t="n">
        <v>0.0874747220485754</v>
      </c>
      <c r="N18" s="22" t="n">
        <v>0.0973819527306302</v>
      </c>
    </row>
    <row r="19">
      <c r="B19" s="18"/>
    </row>
    <row r="20">
      <c r="B20" t="s">
        <v>42</v>
      </c>
    </row>
    <row r="21">
      <c r="B21" t="s">
        <v>43</v>
      </c>
    </row>
    <row r="23">
      <c r="B23"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251</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234</v>
      </c>
      <c r="C9" s="16" t="n">
        <v>0</v>
      </c>
      <c r="D9" s="16" t="n">
        <v>0</v>
      </c>
      <c r="E9" s="16" t="n">
        <v>0</v>
      </c>
      <c r="F9" s="16"/>
      <c r="G9" s="16" t="n">
        <v>0</v>
      </c>
      <c r="H9" s="16" t="n">
        <v>0</v>
      </c>
      <c r="I9" s="16" t="n">
        <v>0</v>
      </c>
      <c r="J9" s="16"/>
      <c r="K9" s="16" t="n">
        <v>0</v>
      </c>
      <c r="L9" s="16" t="n">
        <v>0</v>
      </c>
      <c r="M9" s="16" t="n">
        <v>0</v>
      </c>
      <c r="N9" s="16" t="n">
        <v>0</v>
      </c>
    </row>
    <row r="10">
      <c r="B10" s="17" t="s">
        <v>244</v>
      </c>
      <c r="C10" s="16" t="n">
        <v>0</v>
      </c>
      <c r="D10" s="16" t="n">
        <v>0</v>
      </c>
      <c r="E10" s="16" t="n">
        <v>0</v>
      </c>
      <c r="F10" s="16"/>
      <c r="G10" s="16" t="n">
        <v>0</v>
      </c>
      <c r="H10" s="16" t="n">
        <v>0</v>
      </c>
      <c r="I10" s="16" t="n">
        <v>0</v>
      </c>
      <c r="J10" s="16"/>
      <c r="K10" s="16" t="n">
        <v>0</v>
      </c>
      <c r="L10" s="16" t="n">
        <v>0</v>
      </c>
      <c r="M10" s="16" t="n">
        <v>0</v>
      </c>
      <c r="N10" s="16" t="n">
        <v>0</v>
      </c>
    </row>
    <row r="11">
      <c r="B11" s="17" t="s">
        <v>18</v>
      </c>
      <c r="C11" s="16" t="n">
        <v>0.297612030032634</v>
      </c>
      <c r="D11" s="16" t="n">
        <v>0.236169866839425</v>
      </c>
      <c r="E11" s="16" t="n">
        <v>0.360660981733661</v>
      </c>
      <c r="F11" s="16"/>
      <c r="G11" s="16" t="n">
        <v>0.301506218226413</v>
      </c>
      <c r="H11" s="16" t="n">
        <v>0.312136932839116</v>
      </c>
      <c r="I11" s="16" t="n">
        <v>0.282561213419381</v>
      </c>
      <c r="J11" s="16"/>
      <c r="K11" s="16" t="n">
        <v>0.299451160493296</v>
      </c>
      <c r="L11" s="16" t="n">
        <v>0.303128849144697</v>
      </c>
      <c r="M11" s="16" t="n">
        <v>0.266004465213867</v>
      </c>
      <c r="N11" s="16" t="n">
        <v>0.326145710007339</v>
      </c>
    </row>
    <row r="12">
      <c r="B12" s="17" t="s">
        <v>17</v>
      </c>
      <c r="C12" s="16" t="n">
        <v>0.245066642121996</v>
      </c>
      <c r="D12" s="16" t="n">
        <v>0.270139540706035</v>
      </c>
      <c r="E12" s="16" t="n">
        <v>0.219822273633321</v>
      </c>
      <c r="F12" s="16"/>
      <c r="G12" s="16" t="n">
        <v>0.238110758088082</v>
      </c>
      <c r="H12" s="16" t="n">
        <v>0.244539864969882</v>
      </c>
      <c r="I12" s="16" t="n">
        <v>0.24830400223066</v>
      </c>
      <c r="J12" s="16"/>
      <c r="K12" s="16" t="n">
        <v>0.224131486230365</v>
      </c>
      <c r="L12" s="16" t="n">
        <v>0.286230076995993</v>
      </c>
      <c r="M12" s="16" t="n">
        <v>0.329908315012691</v>
      </c>
      <c r="N12" s="16" t="n">
        <v>0.227174517292747</v>
      </c>
    </row>
    <row r="13">
      <c r="B13" s="17" t="s">
        <v>245</v>
      </c>
      <c r="C13" s="16" t="n">
        <v>0</v>
      </c>
      <c r="D13" s="16" t="n">
        <v>0</v>
      </c>
      <c r="E13" s="16" t="n">
        <v>0</v>
      </c>
      <c r="F13" s="16"/>
      <c r="G13" s="16" t="n">
        <v>0</v>
      </c>
      <c r="H13" s="16" t="n">
        <v>0</v>
      </c>
      <c r="I13" s="16" t="n">
        <v>0</v>
      </c>
      <c r="J13" s="16"/>
      <c r="K13" s="16" t="n">
        <v>0</v>
      </c>
      <c r="L13" s="16" t="n">
        <v>0</v>
      </c>
      <c r="M13" s="16" t="n">
        <v>0</v>
      </c>
      <c r="N13" s="16" t="n">
        <v>0</v>
      </c>
    </row>
    <row r="14">
      <c r="B14" s="17" t="s">
        <v>246</v>
      </c>
      <c r="C14" s="16" t="n">
        <v>0</v>
      </c>
      <c r="D14" s="16" t="n">
        <v>0</v>
      </c>
      <c r="E14" s="16" t="n">
        <v>0</v>
      </c>
      <c r="F14" s="16"/>
      <c r="G14" s="16" t="n">
        <v>0</v>
      </c>
      <c r="H14" s="16" t="n">
        <v>0</v>
      </c>
      <c r="I14" s="16" t="n">
        <v>0</v>
      </c>
      <c r="J14" s="16"/>
      <c r="K14" s="16" t="n">
        <v>0</v>
      </c>
      <c r="L14" s="16" t="n">
        <v>0</v>
      </c>
      <c r="M14" s="16" t="n">
        <v>0</v>
      </c>
      <c r="N14" s="16" t="n">
        <v>0</v>
      </c>
    </row>
    <row r="15">
      <c r="B15" s="17" t="s">
        <v>247</v>
      </c>
      <c r="C15" s="16" t="n">
        <v>0</v>
      </c>
      <c r="D15" s="16" t="n">
        <v>0</v>
      </c>
      <c r="E15" s="16" t="n">
        <v>0</v>
      </c>
      <c r="F15" s="16"/>
      <c r="G15" s="16" t="n">
        <v>0</v>
      </c>
      <c r="H15" s="16" t="n">
        <v>0</v>
      </c>
      <c r="I15" s="16" t="n">
        <v>0</v>
      </c>
      <c r="J15" s="16"/>
      <c r="K15" s="16" t="n">
        <v>0</v>
      </c>
      <c r="L15" s="16" t="n">
        <v>0</v>
      </c>
      <c r="M15" s="16" t="n">
        <v>0</v>
      </c>
      <c r="N15" s="16" t="n">
        <v>0</v>
      </c>
    </row>
    <row r="16">
      <c r="B16" s="17" t="s">
        <v>248</v>
      </c>
      <c r="C16" s="16" t="n">
        <v>0</v>
      </c>
      <c r="D16" s="16" t="n">
        <v>0</v>
      </c>
      <c r="E16" s="16" t="n">
        <v>0</v>
      </c>
      <c r="F16" s="16"/>
      <c r="G16" s="16" t="n">
        <v>0</v>
      </c>
      <c r="H16" s="16" t="n">
        <v>0</v>
      </c>
      <c r="I16" s="16" t="n">
        <v>0</v>
      </c>
      <c r="J16" s="16"/>
      <c r="K16" s="16" t="n">
        <v>0</v>
      </c>
      <c r="L16" s="16" t="n">
        <v>0</v>
      </c>
      <c r="M16" s="16" t="n">
        <v>0</v>
      </c>
      <c r="N16" s="16" t="n">
        <v>0</v>
      </c>
    </row>
    <row r="17">
      <c r="B17" s="17" t="s">
        <v>249</v>
      </c>
      <c r="C17" s="16" t="n">
        <v>0.330689030203377</v>
      </c>
      <c r="D17" s="16" t="n">
        <v>0.354203188999191</v>
      </c>
      <c r="E17" s="16" t="n">
        <v>0.304191228405269</v>
      </c>
      <c r="F17" s="16"/>
      <c r="G17" s="16" t="n">
        <v>0.326964581021294</v>
      </c>
      <c r="H17" s="16" t="n">
        <v>0.303888250908162</v>
      </c>
      <c r="I17" s="16" t="n">
        <v>0.357093269611398</v>
      </c>
      <c r="J17" s="16"/>
      <c r="K17" s="16" t="n">
        <v>0.349902186398719</v>
      </c>
      <c r="L17" s="16" t="n">
        <v>0.278449783919187</v>
      </c>
      <c r="M17" s="16" t="n">
        <v>0.284795385945494</v>
      </c>
      <c r="N17" s="16" t="n">
        <v>0.34493713797237</v>
      </c>
    </row>
    <row r="18">
      <c r="B18" s="17" t="s">
        <v>250</v>
      </c>
      <c r="C18" s="22" t="n">
        <v>0.126632297641993</v>
      </c>
      <c r="D18" s="22" t="n">
        <v>0.139487403455348</v>
      </c>
      <c r="E18" s="22" t="n">
        <v>0.115325516227749</v>
      </c>
      <c r="F18" s="22"/>
      <c r="G18" s="22" t="n">
        <v>0.133418442664211</v>
      </c>
      <c r="H18" s="22" t="n">
        <v>0.13943495128284</v>
      </c>
      <c r="I18" s="22" t="n">
        <v>0.112041514738561</v>
      </c>
      <c r="J18" s="22"/>
      <c r="K18" s="22" t="n">
        <v>0.12651516687762</v>
      </c>
      <c r="L18" s="22" t="n">
        <v>0.132191289940123</v>
      </c>
      <c r="M18" s="22" t="n">
        <v>0.119291833827948</v>
      </c>
      <c r="N18" s="22" t="n">
        <v>0.101742634727544</v>
      </c>
    </row>
    <row r="19">
      <c r="B19" s="18"/>
    </row>
    <row r="20">
      <c r="B20" t="s">
        <v>42</v>
      </c>
    </row>
    <row r="21">
      <c r="B21" t="s">
        <v>43</v>
      </c>
    </row>
    <row r="23">
      <c r="B23"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46</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0.229910556708623</v>
      </c>
      <c r="D9" s="16" t="n">
        <v>0.219811907531859</v>
      </c>
      <c r="E9" s="16" t="n">
        <v>0.235831950456204</v>
      </c>
      <c r="F9" s="16"/>
      <c r="G9" s="16" t="n">
        <v>0.313260261627275</v>
      </c>
      <c r="H9" s="16" t="n">
        <v>0.233378414718929</v>
      </c>
      <c r="I9" s="16" t="n">
        <v>0.193764618399532</v>
      </c>
      <c r="J9" s="16"/>
      <c r="K9" s="16" t="n">
        <v>0.256969422658172</v>
      </c>
      <c r="L9" s="16" t="n">
        <v>0.178507180088353</v>
      </c>
      <c r="M9" s="16" t="n">
        <v>0.146599729313295</v>
      </c>
      <c r="N9" s="16" t="n">
        <v>0.242097826732322</v>
      </c>
    </row>
    <row r="10">
      <c r="B10" s="17" t="s">
        <v>37</v>
      </c>
      <c r="C10" s="16" t="n">
        <v>0.305575190013498</v>
      </c>
      <c r="D10" s="16" t="n">
        <v>0.315379065074163</v>
      </c>
      <c r="E10" s="16" t="n">
        <v>0.298099251805164</v>
      </c>
      <c r="F10" s="16"/>
      <c r="G10" s="16" t="n">
        <v>0.307322018699912</v>
      </c>
      <c r="H10" s="16" t="n">
        <v>0.322217380652368</v>
      </c>
      <c r="I10" s="16" t="n">
        <v>0.289402742772844</v>
      </c>
      <c r="J10" s="16"/>
      <c r="K10" s="16" t="n">
        <v>0.320213898799254</v>
      </c>
      <c r="L10" s="16" t="n">
        <v>0.303385487365942</v>
      </c>
      <c r="M10" s="16" t="n">
        <v>0.253347504389673</v>
      </c>
      <c r="N10" s="16" t="n">
        <v>0.247633706284997</v>
      </c>
    </row>
    <row r="11">
      <c r="B11" s="17" t="s">
        <v>38</v>
      </c>
      <c r="C11" s="16" t="n">
        <v>0.16502049755842</v>
      </c>
      <c r="D11" s="16" t="n">
        <v>0.188765925352755</v>
      </c>
      <c r="E11" s="16" t="n">
        <v>0.141819399182596</v>
      </c>
      <c r="F11" s="16"/>
      <c r="G11" s="16" t="n">
        <v>0.116449898064674</v>
      </c>
      <c r="H11" s="16" t="n">
        <v>0.163937520102411</v>
      </c>
      <c r="I11" s="16" t="n">
        <v>0.185211413537415</v>
      </c>
      <c r="J11" s="16"/>
      <c r="K11" s="16" t="n">
        <v>0.171566834551288</v>
      </c>
      <c r="L11" s="16" t="n">
        <v>0.145861280965674</v>
      </c>
      <c r="M11" s="16" t="n">
        <v>0.159488074893301</v>
      </c>
      <c r="N11" s="16" t="n">
        <v>0.14537960374808</v>
      </c>
    </row>
    <row r="12">
      <c r="B12" s="17" t="s">
        <v>39</v>
      </c>
      <c r="C12" s="16" t="n">
        <v>0.248238956727342</v>
      </c>
      <c r="D12" s="16" t="n">
        <v>0.228060807478894</v>
      </c>
      <c r="E12" s="16" t="n">
        <v>0.269794665554745</v>
      </c>
      <c r="F12" s="16"/>
      <c r="G12" s="16" t="n">
        <v>0.219525137769602</v>
      </c>
      <c r="H12" s="16" t="n">
        <v>0.244410755507082</v>
      </c>
      <c r="I12" s="16" t="n">
        <v>0.263141185098502</v>
      </c>
      <c r="J12" s="16"/>
      <c r="K12" s="16" t="n">
        <v>0.218320491038916</v>
      </c>
      <c r="L12" s="16" t="n">
        <v>0.301399951801013</v>
      </c>
      <c r="M12" s="16" t="n">
        <v>0.303901904373713</v>
      </c>
      <c r="N12" s="16" t="n">
        <v>0.313042894159549</v>
      </c>
    </row>
    <row r="13">
      <c r="B13" s="17" t="s">
        <v>40</v>
      </c>
      <c r="C13" s="22" t="n">
        <v>0.0512547989921169</v>
      </c>
      <c r="D13" s="22" t="n">
        <v>0.0479822945623283</v>
      </c>
      <c r="E13" s="22" t="n">
        <v>0.0544547330012917</v>
      </c>
      <c r="F13" s="22"/>
      <c r="G13" s="22" t="n">
        <v>0.0434426838385374</v>
      </c>
      <c r="H13" s="22" t="n">
        <v>0.0360559290192104</v>
      </c>
      <c r="I13" s="22" t="n">
        <v>0.0684800401917071</v>
      </c>
      <c r="J13" s="22"/>
      <c r="K13" s="22" t="n">
        <v>0.0329293529523701</v>
      </c>
      <c r="L13" s="22" t="n">
        <v>0.0708460997790183</v>
      </c>
      <c r="M13" s="22" t="n">
        <v>0.136662787030018</v>
      </c>
      <c r="N13" s="22" t="n">
        <v>0.0518459690750521</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251</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234</v>
      </c>
      <c r="C9" s="16" t="n">
        <v>0</v>
      </c>
      <c r="D9" s="16" t="n">
        <v>0</v>
      </c>
      <c r="E9" s="16" t="n">
        <v>0</v>
      </c>
      <c r="F9" s="16"/>
      <c r="G9" s="16" t="n">
        <v>0</v>
      </c>
      <c r="H9" s="16" t="n">
        <v>0</v>
      </c>
      <c r="I9" s="16" t="n">
        <v>0</v>
      </c>
      <c r="J9" s="16"/>
      <c r="K9" s="16" t="n">
        <v>0</v>
      </c>
      <c r="L9" s="16" t="n">
        <v>0</v>
      </c>
      <c r="M9" s="16" t="n">
        <v>0</v>
      </c>
      <c r="N9" s="16" t="n">
        <v>0</v>
      </c>
    </row>
    <row r="10">
      <c r="B10" s="17" t="s">
        <v>244</v>
      </c>
      <c r="C10" s="16" t="n">
        <v>0</v>
      </c>
      <c r="D10" s="16" t="n">
        <v>0</v>
      </c>
      <c r="E10" s="16" t="n">
        <v>0</v>
      </c>
      <c r="F10" s="16"/>
      <c r="G10" s="16" t="n">
        <v>0</v>
      </c>
      <c r="H10" s="16" t="n">
        <v>0</v>
      </c>
      <c r="I10" s="16" t="n">
        <v>0</v>
      </c>
      <c r="J10" s="16"/>
      <c r="K10" s="16" t="n">
        <v>0</v>
      </c>
      <c r="L10" s="16" t="n">
        <v>0</v>
      </c>
      <c r="M10" s="16" t="n">
        <v>0</v>
      </c>
      <c r="N10" s="16" t="n">
        <v>0</v>
      </c>
    </row>
    <row r="11">
      <c r="B11" s="17" t="s">
        <v>18</v>
      </c>
      <c r="C11" s="16" t="n">
        <v>0</v>
      </c>
      <c r="D11" s="16" t="n">
        <v>0</v>
      </c>
      <c r="E11" s="16" t="n">
        <v>0</v>
      </c>
      <c r="F11" s="16"/>
      <c r="G11" s="16" t="n">
        <v>0</v>
      </c>
      <c r="H11" s="16" t="n">
        <v>0</v>
      </c>
      <c r="I11" s="16" t="n">
        <v>0</v>
      </c>
      <c r="J11" s="16"/>
      <c r="K11" s="16" t="n">
        <v>0</v>
      </c>
      <c r="L11" s="16" t="n">
        <v>0</v>
      </c>
      <c r="M11" s="16" t="n">
        <v>0</v>
      </c>
      <c r="N11" s="16" t="n">
        <v>0</v>
      </c>
    </row>
    <row r="12">
      <c r="B12" s="17" t="s">
        <v>17</v>
      </c>
      <c r="C12" s="16" t="n">
        <v>0</v>
      </c>
      <c r="D12" s="16" t="n">
        <v>0</v>
      </c>
      <c r="E12" s="16" t="n">
        <v>0</v>
      </c>
      <c r="F12" s="16"/>
      <c r="G12" s="16" t="n">
        <v>0</v>
      </c>
      <c r="H12" s="16" t="n">
        <v>0</v>
      </c>
      <c r="I12" s="16" t="n">
        <v>0</v>
      </c>
      <c r="J12" s="16"/>
      <c r="K12" s="16" t="n">
        <v>0</v>
      </c>
      <c r="L12" s="16" t="n">
        <v>0</v>
      </c>
      <c r="M12" s="16" t="n">
        <v>0</v>
      </c>
      <c r="N12" s="16" t="n">
        <v>0</v>
      </c>
    </row>
    <row r="13">
      <c r="B13" s="17" t="s">
        <v>245</v>
      </c>
      <c r="C13" s="16" t="n">
        <v>0.216695071210629</v>
      </c>
      <c r="D13" s="16" t="n">
        <v>0.206876376614793</v>
      </c>
      <c r="E13" s="16" t="n">
        <v>0.228189616631271</v>
      </c>
      <c r="F13" s="16"/>
      <c r="G13" s="16" t="n">
        <v>0.222362080529424</v>
      </c>
      <c r="H13" s="16" t="n">
        <v>0.197799062678028</v>
      </c>
      <c r="I13" s="16" t="n">
        <v>0.232036121469696</v>
      </c>
      <c r="J13" s="16"/>
      <c r="K13" s="16" t="n">
        <v>0.187051031347277</v>
      </c>
      <c r="L13" s="16" t="n">
        <v>0.239829769235276</v>
      </c>
      <c r="M13" s="16" t="n">
        <v>0.357817339783773</v>
      </c>
      <c r="N13" s="16" t="n">
        <v>0.240650078274269</v>
      </c>
    </row>
    <row r="14">
      <c r="B14" s="17" t="s">
        <v>246</v>
      </c>
      <c r="C14" s="16" t="n">
        <v>0.515770614599451</v>
      </c>
      <c r="D14" s="16" t="n">
        <v>0.509069185125128</v>
      </c>
      <c r="E14" s="16" t="n">
        <v>0.522859807886563</v>
      </c>
      <c r="F14" s="16"/>
      <c r="G14" s="16" t="n">
        <v>0.502475529347669</v>
      </c>
      <c r="H14" s="16" t="n">
        <v>0.536829430777432</v>
      </c>
      <c r="I14" s="16" t="n">
        <v>0.501430244980674</v>
      </c>
      <c r="J14" s="16"/>
      <c r="K14" s="16" t="n">
        <v>0.537487267992263</v>
      </c>
      <c r="L14" s="16" t="n">
        <v>0.507129543660042</v>
      </c>
      <c r="M14" s="16" t="n">
        <v>0.432817233588959</v>
      </c>
      <c r="N14" s="16" t="n">
        <v>0.470883158012227</v>
      </c>
    </row>
    <row r="15">
      <c r="B15" s="17" t="s">
        <v>247</v>
      </c>
      <c r="C15" s="16" t="n">
        <v>0</v>
      </c>
      <c r="D15" s="16" t="n">
        <v>0</v>
      </c>
      <c r="E15" s="16" t="n">
        <v>0</v>
      </c>
      <c r="F15" s="16"/>
      <c r="G15" s="16" t="n">
        <v>0</v>
      </c>
      <c r="H15" s="16" t="n">
        <v>0</v>
      </c>
      <c r="I15" s="16" t="n">
        <v>0</v>
      </c>
      <c r="J15" s="16"/>
      <c r="K15" s="16" t="n">
        <v>0</v>
      </c>
      <c r="L15" s="16" t="n">
        <v>0</v>
      </c>
      <c r="M15" s="16" t="n">
        <v>0</v>
      </c>
      <c r="N15" s="16" t="n">
        <v>0</v>
      </c>
    </row>
    <row r="16">
      <c r="B16" s="17" t="s">
        <v>248</v>
      </c>
      <c r="C16" s="16" t="n">
        <v>0</v>
      </c>
      <c r="D16" s="16" t="n">
        <v>0</v>
      </c>
      <c r="E16" s="16" t="n">
        <v>0</v>
      </c>
      <c r="F16" s="16"/>
      <c r="G16" s="16" t="n">
        <v>0</v>
      </c>
      <c r="H16" s="16" t="n">
        <v>0</v>
      </c>
      <c r="I16" s="16" t="n">
        <v>0</v>
      </c>
      <c r="J16" s="16"/>
      <c r="K16" s="16" t="n">
        <v>0</v>
      </c>
      <c r="L16" s="16" t="n">
        <v>0</v>
      </c>
      <c r="M16" s="16" t="n">
        <v>0</v>
      </c>
      <c r="N16" s="16" t="n">
        <v>0</v>
      </c>
    </row>
    <row r="17">
      <c r="B17" s="17" t="s">
        <v>249</v>
      </c>
      <c r="C17" s="16" t="n">
        <v>0.169700237548915</v>
      </c>
      <c r="D17" s="16" t="n">
        <v>0.173234285146049</v>
      </c>
      <c r="E17" s="16" t="n">
        <v>0.165976426786294</v>
      </c>
      <c r="F17" s="16"/>
      <c r="G17" s="16" t="n">
        <v>0.148027495892303</v>
      </c>
      <c r="H17" s="16" t="n">
        <v>0.155990378031515</v>
      </c>
      <c r="I17" s="16" t="n">
        <v>0.191014607635918</v>
      </c>
      <c r="J17" s="16"/>
      <c r="K17" s="16" t="n">
        <v>0.175868394702078</v>
      </c>
      <c r="L17" s="16" t="n">
        <v>0.149449102517017</v>
      </c>
      <c r="M17" s="16" t="n">
        <v>0.15144268244774</v>
      </c>
      <c r="N17" s="16" t="n">
        <v>0.184051755709431</v>
      </c>
    </row>
    <row r="18">
      <c r="B18" s="17" t="s">
        <v>250</v>
      </c>
      <c r="C18" s="22" t="n">
        <v>0.0978340766410047</v>
      </c>
      <c r="D18" s="22" t="n">
        <v>0.11082015311403</v>
      </c>
      <c r="E18" s="22" t="n">
        <v>0.082974148695872</v>
      </c>
      <c r="F18" s="22"/>
      <c r="G18" s="22" t="n">
        <v>0.127134894230604</v>
      </c>
      <c r="H18" s="22" t="n">
        <v>0.109381128513025</v>
      </c>
      <c r="I18" s="22" t="n">
        <v>0.0755190259137125</v>
      </c>
      <c r="J18" s="22"/>
      <c r="K18" s="22" t="n">
        <v>0.0995933059583816</v>
      </c>
      <c r="L18" s="22" t="n">
        <v>0.103591584587664</v>
      </c>
      <c r="M18" s="22" t="n">
        <v>0.0579227441795281</v>
      </c>
      <c r="N18" s="22" t="n">
        <v>0.104415008004073</v>
      </c>
    </row>
    <row r="19">
      <c r="B19" s="18"/>
    </row>
    <row r="20">
      <c r="B20" t="s">
        <v>42</v>
      </c>
    </row>
    <row r="21">
      <c r="B21" t="s">
        <v>43</v>
      </c>
    </row>
    <row r="23">
      <c r="B23"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255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252</v>
      </c>
      <c r="C9" s="16" t="n">
        <v>0.168925888687103</v>
      </c>
      <c r="D9" s="16" t="n">
        <v>0.168718734249143</v>
      </c>
      <c r="E9" s="16" t="n">
        <v>0.171746993094549</v>
      </c>
      <c r="F9" s="16"/>
      <c r="G9" s="16" t="n">
        <v>0.130923360265819</v>
      </c>
      <c r="H9" s="16" t="n">
        <v>0.162990876148358</v>
      </c>
      <c r="I9" s="16" t="n">
        <v>0.189456781376711</v>
      </c>
      <c r="J9" s="16"/>
      <c r="K9" s="16" t="n">
        <v>0.174318055403892</v>
      </c>
      <c r="L9" s="16" t="n">
        <v>0.137137702679147</v>
      </c>
      <c r="M9" s="16" t="n">
        <v>0.194043751498059</v>
      </c>
      <c r="N9" s="16" t="n">
        <v>0.153935554908654</v>
      </c>
    </row>
    <row r="10">
      <c r="B10" s="17" t="s">
        <v>253</v>
      </c>
      <c r="C10" s="16" t="n">
        <v>0.440559247924991</v>
      </c>
      <c r="D10" s="16" t="n">
        <v>0.445857436657606</v>
      </c>
      <c r="E10" s="16" t="n">
        <v>0.436170152079924</v>
      </c>
      <c r="F10" s="16"/>
      <c r="G10" s="16" t="n">
        <v>0.49000597371248</v>
      </c>
      <c r="H10" s="16" t="n">
        <v>0.434766183825086</v>
      </c>
      <c r="I10" s="16" t="n">
        <v>0.426419199658757</v>
      </c>
      <c r="J10" s="16"/>
      <c r="K10" s="16" t="n">
        <v>0.428817676299854</v>
      </c>
      <c r="L10" s="16" t="n">
        <v>0.493269185694938</v>
      </c>
      <c r="M10" s="16" t="n">
        <v>0.367614958283275</v>
      </c>
      <c r="N10" s="16" t="n">
        <v>0.528929670523203</v>
      </c>
    </row>
    <row r="11">
      <c r="B11" s="17" t="s">
        <v>254</v>
      </c>
      <c r="C11" s="16" t="n">
        <v>0.281038775827241</v>
      </c>
      <c r="D11" s="16" t="n">
        <v>0.258880513331137</v>
      </c>
      <c r="E11" s="16" t="n">
        <v>0.299254626854278</v>
      </c>
      <c r="F11" s="16"/>
      <c r="G11" s="16" t="n">
        <v>0.233786562983337</v>
      </c>
      <c r="H11" s="16" t="n">
        <v>0.28663408633767</v>
      </c>
      <c r="I11" s="16" t="n">
        <v>0.294496054734067</v>
      </c>
      <c r="J11" s="16"/>
      <c r="K11" s="16" t="n">
        <v>0.279645100232856</v>
      </c>
      <c r="L11" s="16" t="n">
        <v>0.270178185006405</v>
      </c>
      <c r="M11" s="16" t="n">
        <v>0.33266264390571</v>
      </c>
      <c r="N11" s="16" t="n">
        <v>0.249511093890364</v>
      </c>
    </row>
    <row r="12">
      <c r="B12" s="17" t="s">
        <v>76</v>
      </c>
      <c r="C12" s="16" t="n">
        <v>0.0298318897639109</v>
      </c>
      <c r="D12" s="16" t="n">
        <v>0.0381746505886675</v>
      </c>
      <c r="E12" s="16" t="n">
        <v>0.0222684646098515</v>
      </c>
      <c r="F12" s="16"/>
      <c r="G12" s="16" t="n">
        <v>0.0326029388434843</v>
      </c>
      <c r="H12" s="16" t="n">
        <v>0.0244640685979571</v>
      </c>
      <c r="I12" s="16" t="n">
        <v>0.0337312165397205</v>
      </c>
      <c r="J12" s="16"/>
      <c r="K12" s="16" t="n">
        <v>0.0327392436777856</v>
      </c>
      <c r="L12" s="16" t="n">
        <v>0.0288871769272915</v>
      </c>
      <c r="M12" s="16" t="n">
        <v>0.0204941893770522</v>
      </c>
      <c r="N12" s="16" t="n">
        <v>0.0247579804610842</v>
      </c>
    </row>
    <row r="13">
      <c r="B13" s="17" t="s">
        <v>250</v>
      </c>
      <c r="C13" s="22" t="n">
        <v>0.0796441977967553</v>
      </c>
      <c r="D13" s="22" t="n">
        <v>0.088368665173447</v>
      </c>
      <c r="E13" s="22" t="n">
        <v>0.0705597633613972</v>
      </c>
      <c r="F13" s="22"/>
      <c r="G13" s="22" t="n">
        <v>0.112681164194879</v>
      </c>
      <c r="H13" s="22" t="n">
        <v>0.0911447850909284</v>
      </c>
      <c r="I13" s="22" t="n">
        <v>0.0558967476907444</v>
      </c>
      <c r="J13" s="22"/>
      <c r="K13" s="22" t="n">
        <v>0.0844799243856124</v>
      </c>
      <c r="L13" s="22" t="n">
        <v>0.0705277496922179</v>
      </c>
      <c r="M13" s="22" t="n">
        <v>0.085184456935904</v>
      </c>
      <c r="N13" s="22" t="n">
        <v>0.0428657002166946</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255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256</v>
      </c>
      <c r="C9" s="16" t="n">
        <v>0.700314755109841</v>
      </c>
      <c r="D9" s="16" t="n">
        <v>0.724097393450109</v>
      </c>
      <c r="E9" s="16" t="n">
        <v>0.679683408703769</v>
      </c>
      <c r="F9" s="16"/>
      <c r="G9" s="16" t="n">
        <v>0.650901905541349</v>
      </c>
      <c r="H9" s="16" t="n">
        <v>0.692292479584466</v>
      </c>
      <c r="I9" s="16" t="n">
        <v>0.72729407592748</v>
      </c>
      <c r="J9" s="16"/>
      <c r="K9" s="16" t="n">
        <v>0.690638620032333</v>
      </c>
      <c r="L9" s="16" t="n">
        <v>0.748725723907966</v>
      </c>
      <c r="M9" s="16" t="n">
        <v>0.754700411333922</v>
      </c>
      <c r="N9" s="16" t="n">
        <v>0.646990381946343</v>
      </c>
    </row>
    <row r="10">
      <c r="B10" s="17" t="s">
        <v>257</v>
      </c>
      <c r="C10" s="16" t="n">
        <v>0.0893472453102859</v>
      </c>
      <c r="D10" s="16" t="n">
        <v>0.0774227852824305</v>
      </c>
      <c r="E10" s="16" t="n">
        <v>0.0972407039104174</v>
      </c>
      <c r="F10" s="16"/>
      <c r="G10" s="16" t="n">
        <v>0.101492198558627</v>
      </c>
      <c r="H10" s="16" t="n">
        <v>0.0986847663199301</v>
      </c>
      <c r="I10" s="16" t="n">
        <v>0.0758636255600318</v>
      </c>
      <c r="J10" s="16"/>
      <c r="K10" s="16" t="n">
        <v>0.090559515495574</v>
      </c>
      <c r="L10" s="16" t="n">
        <v>0.0669886550861177</v>
      </c>
      <c r="M10" s="16" t="n">
        <v>0.062923982262472</v>
      </c>
      <c r="N10" s="16" t="n">
        <v>0.138142338205423</v>
      </c>
    </row>
    <row r="11">
      <c r="B11" s="17" t="s">
        <v>258</v>
      </c>
      <c r="C11" s="16" t="n">
        <v>0</v>
      </c>
      <c r="D11" s="16" t="n">
        <v>0</v>
      </c>
      <c r="E11" s="16" t="n">
        <v>0</v>
      </c>
      <c r="F11" s="16"/>
      <c r="G11" s="16" t="n">
        <v>0</v>
      </c>
      <c r="H11" s="16" t="n">
        <v>0</v>
      </c>
      <c r="I11" s="16" t="n">
        <v>0</v>
      </c>
      <c r="J11" s="16"/>
      <c r="K11" s="16" t="n">
        <v>0</v>
      </c>
      <c r="L11" s="16" t="n">
        <v>0</v>
      </c>
      <c r="M11" s="16" t="n">
        <v>0</v>
      </c>
      <c r="N11" s="16" t="n">
        <v>0</v>
      </c>
    </row>
    <row r="12">
      <c r="B12" s="17" t="s">
        <v>259</v>
      </c>
      <c r="C12" s="16" t="n">
        <v>0</v>
      </c>
      <c r="D12" s="16" t="n">
        <v>0</v>
      </c>
      <c r="E12" s="16" t="n">
        <v>0</v>
      </c>
      <c r="F12" s="16"/>
      <c r="G12" s="16" t="n">
        <v>0</v>
      </c>
      <c r="H12" s="16" t="n">
        <v>0</v>
      </c>
      <c r="I12" s="16" t="n">
        <v>0</v>
      </c>
      <c r="J12" s="16"/>
      <c r="K12" s="16" t="n">
        <v>0</v>
      </c>
      <c r="L12" s="16" t="n">
        <v>0</v>
      </c>
      <c r="M12" s="16" t="n">
        <v>0</v>
      </c>
      <c r="N12" s="16" t="n">
        <v>0</v>
      </c>
    </row>
    <row r="13">
      <c r="B13" s="17" t="s">
        <v>260</v>
      </c>
      <c r="C13" s="16" t="n">
        <v>0</v>
      </c>
      <c r="D13" s="16" t="n">
        <v>0</v>
      </c>
      <c r="E13" s="16" t="n">
        <v>0</v>
      </c>
      <c r="F13" s="16"/>
      <c r="G13" s="16" t="n">
        <v>0</v>
      </c>
      <c r="H13" s="16" t="n">
        <v>0</v>
      </c>
      <c r="I13" s="16" t="n">
        <v>0</v>
      </c>
      <c r="J13" s="16"/>
      <c r="K13" s="16" t="n">
        <v>0</v>
      </c>
      <c r="L13" s="16" t="n">
        <v>0</v>
      </c>
      <c r="M13" s="16" t="n">
        <v>0</v>
      </c>
      <c r="N13" s="16" t="n">
        <v>0</v>
      </c>
    </row>
    <row r="14">
      <c r="B14" s="17" t="s">
        <v>261</v>
      </c>
      <c r="C14" s="16" t="n">
        <v>0</v>
      </c>
      <c r="D14" s="16" t="n">
        <v>0</v>
      </c>
      <c r="E14" s="16" t="n">
        <v>0</v>
      </c>
      <c r="F14" s="16"/>
      <c r="G14" s="16" t="n">
        <v>0</v>
      </c>
      <c r="H14" s="16" t="n">
        <v>0</v>
      </c>
      <c r="I14" s="16" t="n">
        <v>0</v>
      </c>
      <c r="J14" s="16"/>
      <c r="K14" s="16" t="n">
        <v>0</v>
      </c>
      <c r="L14" s="16" t="n">
        <v>0</v>
      </c>
      <c r="M14" s="16" t="n">
        <v>0</v>
      </c>
      <c r="N14" s="16" t="n">
        <v>0</v>
      </c>
    </row>
    <row r="15">
      <c r="B15" s="17" t="s">
        <v>262</v>
      </c>
      <c r="C15" s="16" t="n">
        <v>0</v>
      </c>
      <c r="D15" s="16" t="n">
        <v>0</v>
      </c>
      <c r="E15" s="16" t="n">
        <v>0</v>
      </c>
      <c r="F15" s="16"/>
      <c r="G15" s="16" t="n">
        <v>0</v>
      </c>
      <c r="H15" s="16" t="n">
        <v>0</v>
      </c>
      <c r="I15" s="16" t="n">
        <v>0</v>
      </c>
      <c r="J15" s="16"/>
      <c r="K15" s="16" t="n">
        <v>0</v>
      </c>
      <c r="L15" s="16" t="n">
        <v>0</v>
      </c>
      <c r="M15" s="16" t="n">
        <v>0</v>
      </c>
      <c r="N15" s="16" t="n">
        <v>0</v>
      </c>
    </row>
    <row r="16">
      <c r="B16" s="17" t="s">
        <v>263</v>
      </c>
      <c r="C16" s="16" t="n">
        <v>0</v>
      </c>
      <c r="D16" s="16" t="n">
        <v>0</v>
      </c>
      <c r="E16" s="16" t="n">
        <v>0</v>
      </c>
      <c r="F16" s="16"/>
      <c r="G16" s="16" t="n">
        <v>0</v>
      </c>
      <c r="H16" s="16" t="n">
        <v>0</v>
      </c>
      <c r="I16" s="16" t="n">
        <v>0</v>
      </c>
      <c r="J16" s="16"/>
      <c r="K16" s="16" t="n">
        <v>0</v>
      </c>
      <c r="L16" s="16" t="n">
        <v>0</v>
      </c>
      <c r="M16" s="16" t="n">
        <v>0</v>
      </c>
      <c r="N16" s="16" t="n">
        <v>0</v>
      </c>
    </row>
    <row r="17">
      <c r="B17" s="17" t="s">
        <v>264</v>
      </c>
      <c r="C17" s="16" t="n">
        <v>0</v>
      </c>
      <c r="D17" s="16" t="n">
        <v>0</v>
      </c>
      <c r="E17" s="16" t="n">
        <v>0</v>
      </c>
      <c r="F17" s="16"/>
      <c r="G17" s="16" t="n">
        <v>0</v>
      </c>
      <c r="H17" s="16" t="n">
        <v>0</v>
      </c>
      <c r="I17" s="16" t="n">
        <v>0</v>
      </c>
      <c r="J17" s="16"/>
      <c r="K17" s="16" t="n">
        <v>0</v>
      </c>
      <c r="L17" s="16" t="n">
        <v>0</v>
      </c>
      <c r="M17" s="16" t="n">
        <v>0</v>
      </c>
      <c r="N17" s="16" t="n">
        <v>0</v>
      </c>
    </row>
    <row r="18">
      <c r="B18" s="17" t="s">
        <v>265</v>
      </c>
      <c r="C18" s="16" t="n">
        <v>0</v>
      </c>
      <c r="D18" s="16" t="n">
        <v>0</v>
      </c>
      <c r="E18" s="16" t="n">
        <v>0</v>
      </c>
      <c r="F18" s="16"/>
      <c r="G18" s="16" t="n">
        <v>0</v>
      </c>
      <c r="H18" s="16" t="n">
        <v>0</v>
      </c>
      <c r="I18" s="16" t="n">
        <v>0</v>
      </c>
      <c r="J18" s="16"/>
      <c r="K18" s="16" t="n">
        <v>0</v>
      </c>
      <c r="L18" s="16" t="n">
        <v>0</v>
      </c>
      <c r="M18" s="16" t="n">
        <v>0</v>
      </c>
      <c r="N18" s="16" t="n">
        <v>0</v>
      </c>
    </row>
    <row r="19">
      <c r="B19" s="17" t="s">
        <v>266</v>
      </c>
      <c r="C19" s="16" t="n">
        <v>0</v>
      </c>
      <c r="D19" s="16" t="n">
        <v>0</v>
      </c>
      <c r="E19" s="16" t="n">
        <v>0</v>
      </c>
      <c r="F19" s="16"/>
      <c r="G19" s="16" t="n">
        <v>0</v>
      </c>
      <c r="H19" s="16" t="n">
        <v>0</v>
      </c>
      <c r="I19" s="16" t="n">
        <v>0</v>
      </c>
      <c r="J19" s="16"/>
      <c r="K19" s="16" t="n">
        <v>0</v>
      </c>
      <c r="L19" s="16" t="n">
        <v>0</v>
      </c>
      <c r="M19" s="16" t="n">
        <v>0</v>
      </c>
      <c r="N19" s="16" t="n">
        <v>0</v>
      </c>
    </row>
    <row r="20">
      <c r="B20" s="17" t="s">
        <v>267</v>
      </c>
      <c r="C20" s="16" t="n">
        <v>0</v>
      </c>
      <c r="D20" s="16" t="n">
        <v>0</v>
      </c>
      <c r="E20" s="16" t="n">
        <v>0</v>
      </c>
      <c r="F20" s="16"/>
      <c r="G20" s="16" t="n">
        <v>0</v>
      </c>
      <c r="H20" s="16" t="n">
        <v>0</v>
      </c>
      <c r="I20" s="16" t="n">
        <v>0</v>
      </c>
      <c r="J20" s="16"/>
      <c r="K20" s="16" t="n">
        <v>0</v>
      </c>
      <c r="L20" s="16" t="n">
        <v>0</v>
      </c>
      <c r="M20" s="16" t="n">
        <v>0</v>
      </c>
      <c r="N20" s="16" t="n">
        <v>0</v>
      </c>
    </row>
    <row r="21">
      <c r="B21" s="17" t="s">
        <v>268</v>
      </c>
      <c r="C21" s="16" t="n">
        <v>0</v>
      </c>
      <c r="D21" s="16" t="n">
        <v>0</v>
      </c>
      <c r="E21" s="16" t="n">
        <v>0</v>
      </c>
      <c r="F21" s="16"/>
      <c r="G21" s="16" t="n">
        <v>0</v>
      </c>
      <c r="H21" s="16" t="n">
        <v>0</v>
      </c>
      <c r="I21" s="16" t="n">
        <v>0</v>
      </c>
      <c r="J21" s="16"/>
      <c r="K21" s="16" t="n">
        <v>0</v>
      </c>
      <c r="L21" s="16" t="n">
        <v>0</v>
      </c>
      <c r="M21" s="16" t="n">
        <v>0</v>
      </c>
      <c r="N21" s="16" t="n">
        <v>0</v>
      </c>
    </row>
    <row r="22">
      <c r="B22" s="17" t="s">
        <v>269</v>
      </c>
      <c r="C22" s="16" t="n">
        <v>0</v>
      </c>
      <c r="D22" s="16" t="n">
        <v>0</v>
      </c>
      <c r="E22" s="16" t="n">
        <v>0</v>
      </c>
      <c r="F22" s="16"/>
      <c r="G22" s="16" t="n">
        <v>0</v>
      </c>
      <c r="H22" s="16" t="n">
        <v>0</v>
      </c>
      <c r="I22" s="16" t="n">
        <v>0</v>
      </c>
      <c r="J22" s="16"/>
      <c r="K22" s="16" t="n">
        <v>0</v>
      </c>
      <c r="L22" s="16" t="n">
        <v>0</v>
      </c>
      <c r="M22" s="16" t="n">
        <v>0</v>
      </c>
      <c r="N22" s="16" t="n">
        <v>0</v>
      </c>
    </row>
    <row r="23">
      <c r="B23" s="17" t="s">
        <v>270</v>
      </c>
      <c r="C23" s="16" t="n">
        <v>0</v>
      </c>
      <c r="D23" s="16" t="n">
        <v>0</v>
      </c>
      <c r="E23" s="16" t="n">
        <v>0</v>
      </c>
      <c r="F23" s="16"/>
      <c r="G23" s="16" t="n">
        <v>0</v>
      </c>
      <c r="H23" s="16" t="n">
        <v>0</v>
      </c>
      <c r="I23" s="16" t="n">
        <v>0</v>
      </c>
      <c r="J23" s="16"/>
      <c r="K23" s="16" t="n">
        <v>0</v>
      </c>
      <c r="L23" s="16" t="n">
        <v>0</v>
      </c>
      <c r="M23" s="16" t="n">
        <v>0</v>
      </c>
      <c r="N23" s="16" t="n">
        <v>0</v>
      </c>
    </row>
    <row r="24">
      <c r="B24" s="17" t="s">
        <v>271</v>
      </c>
      <c r="C24" s="16" t="n">
        <v>0</v>
      </c>
      <c r="D24" s="16" t="n">
        <v>0</v>
      </c>
      <c r="E24" s="16" t="n">
        <v>0</v>
      </c>
      <c r="F24" s="16"/>
      <c r="G24" s="16" t="n">
        <v>0</v>
      </c>
      <c r="H24" s="16" t="n">
        <v>0</v>
      </c>
      <c r="I24" s="16" t="n">
        <v>0</v>
      </c>
      <c r="J24" s="16"/>
      <c r="K24" s="16" t="n">
        <v>0</v>
      </c>
      <c r="L24" s="16" t="n">
        <v>0</v>
      </c>
      <c r="M24" s="16" t="n">
        <v>0</v>
      </c>
      <c r="N24" s="16" t="n">
        <v>0</v>
      </c>
    </row>
    <row r="25">
      <c r="B25" s="17" t="s">
        <v>272</v>
      </c>
      <c r="C25" s="16" t="n">
        <v>0</v>
      </c>
      <c r="D25" s="16" t="n">
        <v>0</v>
      </c>
      <c r="E25" s="16" t="n">
        <v>0</v>
      </c>
      <c r="F25" s="16"/>
      <c r="G25" s="16" t="n">
        <v>0</v>
      </c>
      <c r="H25" s="16" t="n">
        <v>0</v>
      </c>
      <c r="I25" s="16" t="n">
        <v>0</v>
      </c>
      <c r="J25" s="16"/>
      <c r="K25" s="16" t="n">
        <v>0</v>
      </c>
      <c r="L25" s="16" t="n">
        <v>0</v>
      </c>
      <c r="M25" s="16" t="n">
        <v>0</v>
      </c>
      <c r="N25" s="16" t="n">
        <v>0</v>
      </c>
    </row>
    <row r="26">
      <c r="B26" s="17" t="s">
        <v>273</v>
      </c>
      <c r="C26" s="16" t="n">
        <v>0</v>
      </c>
      <c r="D26" s="16" t="n">
        <v>0</v>
      </c>
      <c r="E26" s="16" t="n">
        <v>0</v>
      </c>
      <c r="F26" s="16"/>
      <c r="G26" s="16" t="n">
        <v>0</v>
      </c>
      <c r="H26" s="16" t="n">
        <v>0</v>
      </c>
      <c r="I26" s="16" t="n">
        <v>0</v>
      </c>
      <c r="J26" s="16"/>
      <c r="K26" s="16" t="n">
        <v>0</v>
      </c>
      <c r="L26" s="16" t="n">
        <v>0</v>
      </c>
      <c r="M26" s="16" t="n">
        <v>0</v>
      </c>
      <c r="N26" s="16" t="n">
        <v>0</v>
      </c>
    </row>
    <row r="27">
      <c r="B27" s="17" t="s">
        <v>274</v>
      </c>
      <c r="C27" s="16" t="n">
        <v>0</v>
      </c>
      <c r="D27" s="16" t="n">
        <v>0</v>
      </c>
      <c r="E27" s="16" t="n">
        <v>0</v>
      </c>
      <c r="F27" s="16"/>
      <c r="G27" s="16" t="n">
        <v>0</v>
      </c>
      <c r="H27" s="16" t="n">
        <v>0</v>
      </c>
      <c r="I27" s="16" t="n">
        <v>0</v>
      </c>
      <c r="J27" s="16"/>
      <c r="K27" s="16" t="n">
        <v>0</v>
      </c>
      <c r="L27" s="16" t="n">
        <v>0</v>
      </c>
      <c r="M27" s="16" t="n">
        <v>0</v>
      </c>
      <c r="N27" s="16" t="n">
        <v>0</v>
      </c>
    </row>
    <row r="28">
      <c r="B28" s="17" t="s">
        <v>275</v>
      </c>
      <c r="C28" s="16" t="n">
        <v>0</v>
      </c>
      <c r="D28" s="16" t="n">
        <v>0</v>
      </c>
      <c r="E28" s="16" t="n">
        <v>0</v>
      </c>
      <c r="F28" s="16"/>
      <c r="G28" s="16" t="n">
        <v>0</v>
      </c>
      <c r="H28" s="16" t="n">
        <v>0</v>
      </c>
      <c r="I28" s="16" t="n">
        <v>0</v>
      </c>
      <c r="J28" s="16"/>
      <c r="K28" s="16" t="n">
        <v>0</v>
      </c>
      <c r="L28" s="16" t="n">
        <v>0</v>
      </c>
      <c r="M28" s="16" t="n">
        <v>0</v>
      </c>
      <c r="N28" s="16" t="n">
        <v>0</v>
      </c>
    </row>
    <row r="29">
      <c r="B29" s="17" t="s">
        <v>249</v>
      </c>
      <c r="C29" s="16" t="n">
        <v>0.115002198448466</v>
      </c>
      <c r="D29" s="16" t="n">
        <v>0.099567116504659</v>
      </c>
      <c r="E29" s="16" t="n">
        <v>0.128850467545915</v>
      </c>
      <c r="F29" s="16"/>
      <c r="G29" s="16" t="n">
        <v>0.132771754595587</v>
      </c>
      <c r="H29" s="16" t="n">
        <v>0.10708103489638</v>
      </c>
      <c r="I29" s="16" t="n">
        <v>0.115353146611741</v>
      </c>
      <c r="J29" s="16"/>
      <c r="K29" s="16" t="n">
        <v>0.113275740729391</v>
      </c>
      <c r="L29" s="16" t="n">
        <v>0.106037488831781</v>
      </c>
      <c r="M29" s="16" t="n">
        <v>0.11999736120306</v>
      </c>
      <c r="N29" s="16" t="n">
        <v>0.123034037891925</v>
      </c>
    </row>
    <row r="30">
      <c r="B30" s="17" t="s">
        <v>250</v>
      </c>
      <c r="C30" s="22" t="n">
        <v>0.0953358011314072</v>
      </c>
      <c r="D30" s="22" t="n">
        <v>0.0989127047628015</v>
      </c>
      <c r="E30" s="22" t="n">
        <v>0.094225419839898</v>
      </c>
      <c r="F30" s="22"/>
      <c r="G30" s="22" t="n">
        <v>0.114834141304437</v>
      </c>
      <c r="H30" s="22" t="n">
        <v>0.101941719199223</v>
      </c>
      <c r="I30" s="22" t="n">
        <v>0.0814891519007469</v>
      </c>
      <c r="J30" s="22"/>
      <c r="K30" s="22" t="n">
        <v>0.105526123742702</v>
      </c>
      <c r="L30" s="22" t="n">
        <v>0.0782481321741356</v>
      </c>
      <c r="M30" s="22" t="n">
        <v>0.0623782452005456</v>
      </c>
      <c r="N30" s="22" t="n">
        <v>0.0918332419563089</v>
      </c>
    </row>
    <row r="31">
      <c r="B31" s="18"/>
    </row>
    <row r="32">
      <c r="B32" t="s">
        <v>42</v>
      </c>
    </row>
    <row r="33">
      <c r="B33" t="s">
        <v>43</v>
      </c>
    </row>
    <row r="35">
      <c r="B35"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255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256</v>
      </c>
      <c r="C9" s="16" t="n">
        <v>0</v>
      </c>
      <c r="D9" s="16" t="n">
        <v>0</v>
      </c>
      <c r="E9" s="16" t="n">
        <v>0</v>
      </c>
      <c r="F9" s="16"/>
      <c r="G9" s="16" t="n">
        <v>0</v>
      </c>
      <c r="H9" s="16" t="n">
        <v>0</v>
      </c>
      <c r="I9" s="16" t="n">
        <v>0</v>
      </c>
      <c r="J9" s="16"/>
      <c r="K9" s="16" t="n">
        <v>0</v>
      </c>
      <c r="L9" s="16" t="n">
        <v>0</v>
      </c>
      <c r="M9" s="16" t="n">
        <v>0</v>
      </c>
      <c r="N9" s="16" t="n">
        <v>0</v>
      </c>
    </row>
    <row r="10">
      <c r="B10" s="17" t="s">
        <v>257</v>
      </c>
      <c r="C10" s="16" t="n">
        <v>0</v>
      </c>
      <c r="D10" s="16" t="n">
        <v>0</v>
      </c>
      <c r="E10" s="16" t="n">
        <v>0</v>
      </c>
      <c r="F10" s="16"/>
      <c r="G10" s="16" t="n">
        <v>0</v>
      </c>
      <c r="H10" s="16" t="n">
        <v>0</v>
      </c>
      <c r="I10" s="16" t="n">
        <v>0</v>
      </c>
      <c r="J10" s="16"/>
      <c r="K10" s="16" t="n">
        <v>0</v>
      </c>
      <c r="L10" s="16" t="n">
        <v>0</v>
      </c>
      <c r="M10" s="16" t="n">
        <v>0</v>
      </c>
      <c r="N10" s="16" t="n">
        <v>0</v>
      </c>
    </row>
    <row r="11">
      <c r="B11" s="17" t="s">
        <v>258</v>
      </c>
      <c r="C11" s="16" t="n">
        <v>0.323578795794236</v>
      </c>
      <c r="D11" s="16" t="n">
        <v>0.337300180405829</v>
      </c>
      <c r="E11" s="16" t="n">
        <v>0.311152528878174</v>
      </c>
      <c r="F11" s="16"/>
      <c r="G11" s="16" t="n">
        <v>0.348828269862696</v>
      </c>
      <c r="H11" s="16" t="n">
        <v>0.310658453655195</v>
      </c>
      <c r="I11" s="16" t="n">
        <v>0.325626305215019</v>
      </c>
      <c r="J11" s="16"/>
      <c r="K11" s="16" t="n">
        <v>0.303137279845624</v>
      </c>
      <c r="L11" s="16" t="n">
        <v>0.358413816819606</v>
      </c>
      <c r="M11" s="16" t="n">
        <v>0.419398970945736</v>
      </c>
      <c r="N11" s="16" t="n">
        <v>0.291876438128837</v>
      </c>
    </row>
    <row r="12">
      <c r="B12" s="17" t="s">
        <v>259</v>
      </c>
      <c r="C12" s="16" t="n">
        <v>0.513527367101443</v>
      </c>
      <c r="D12" s="16" t="n">
        <v>0.48776089108492</v>
      </c>
      <c r="E12" s="16" t="n">
        <v>0.538750765477909</v>
      </c>
      <c r="F12" s="16"/>
      <c r="G12" s="16" t="n">
        <v>0.493518212671275</v>
      </c>
      <c r="H12" s="16" t="n">
        <v>0.525803109862573</v>
      </c>
      <c r="I12" s="16" t="n">
        <v>0.510009827531168</v>
      </c>
      <c r="J12" s="16"/>
      <c r="K12" s="16" t="n">
        <v>0.533170261219338</v>
      </c>
      <c r="L12" s="16" t="n">
        <v>0.497183367777175</v>
      </c>
      <c r="M12" s="16" t="n">
        <v>0.414966837190927</v>
      </c>
      <c r="N12" s="16" t="n">
        <v>0.529727113146003</v>
      </c>
    </row>
    <row r="13">
      <c r="B13" s="17" t="s">
        <v>260</v>
      </c>
      <c r="C13" s="16" t="n">
        <v>0</v>
      </c>
      <c r="D13" s="16" t="n">
        <v>0</v>
      </c>
      <c r="E13" s="16" t="n">
        <v>0</v>
      </c>
      <c r="F13" s="16"/>
      <c r="G13" s="16" t="n">
        <v>0</v>
      </c>
      <c r="H13" s="16" t="n">
        <v>0</v>
      </c>
      <c r="I13" s="16" t="n">
        <v>0</v>
      </c>
      <c r="J13" s="16"/>
      <c r="K13" s="16" t="n">
        <v>0</v>
      </c>
      <c r="L13" s="16" t="n">
        <v>0</v>
      </c>
      <c r="M13" s="16" t="n">
        <v>0</v>
      </c>
      <c r="N13" s="16" t="n">
        <v>0</v>
      </c>
    </row>
    <row r="14">
      <c r="B14" s="17" t="s">
        <v>261</v>
      </c>
      <c r="C14" s="16" t="n">
        <v>0</v>
      </c>
      <c r="D14" s="16" t="n">
        <v>0</v>
      </c>
      <c r="E14" s="16" t="n">
        <v>0</v>
      </c>
      <c r="F14" s="16"/>
      <c r="G14" s="16" t="n">
        <v>0</v>
      </c>
      <c r="H14" s="16" t="n">
        <v>0</v>
      </c>
      <c r="I14" s="16" t="n">
        <v>0</v>
      </c>
      <c r="J14" s="16"/>
      <c r="K14" s="16" t="n">
        <v>0</v>
      </c>
      <c r="L14" s="16" t="n">
        <v>0</v>
      </c>
      <c r="M14" s="16" t="n">
        <v>0</v>
      </c>
      <c r="N14" s="16" t="n">
        <v>0</v>
      </c>
    </row>
    <row r="15">
      <c r="B15" s="17" t="s">
        <v>262</v>
      </c>
      <c r="C15" s="16" t="n">
        <v>0</v>
      </c>
      <c r="D15" s="16" t="n">
        <v>0</v>
      </c>
      <c r="E15" s="16" t="n">
        <v>0</v>
      </c>
      <c r="F15" s="16"/>
      <c r="G15" s="16" t="n">
        <v>0</v>
      </c>
      <c r="H15" s="16" t="n">
        <v>0</v>
      </c>
      <c r="I15" s="16" t="n">
        <v>0</v>
      </c>
      <c r="J15" s="16"/>
      <c r="K15" s="16" t="n">
        <v>0</v>
      </c>
      <c r="L15" s="16" t="n">
        <v>0</v>
      </c>
      <c r="M15" s="16" t="n">
        <v>0</v>
      </c>
      <c r="N15" s="16" t="n">
        <v>0</v>
      </c>
    </row>
    <row r="16">
      <c r="B16" s="17" t="s">
        <v>263</v>
      </c>
      <c r="C16" s="16" t="n">
        <v>0</v>
      </c>
      <c r="D16" s="16" t="n">
        <v>0</v>
      </c>
      <c r="E16" s="16" t="n">
        <v>0</v>
      </c>
      <c r="F16" s="16"/>
      <c r="G16" s="16" t="n">
        <v>0</v>
      </c>
      <c r="H16" s="16" t="n">
        <v>0</v>
      </c>
      <c r="I16" s="16" t="n">
        <v>0</v>
      </c>
      <c r="J16" s="16"/>
      <c r="K16" s="16" t="n">
        <v>0</v>
      </c>
      <c r="L16" s="16" t="n">
        <v>0</v>
      </c>
      <c r="M16" s="16" t="n">
        <v>0</v>
      </c>
      <c r="N16" s="16" t="n">
        <v>0</v>
      </c>
    </row>
    <row r="17">
      <c r="B17" s="17" t="s">
        <v>264</v>
      </c>
      <c r="C17" s="16" t="n">
        <v>0</v>
      </c>
      <c r="D17" s="16" t="n">
        <v>0</v>
      </c>
      <c r="E17" s="16" t="n">
        <v>0</v>
      </c>
      <c r="F17" s="16"/>
      <c r="G17" s="16" t="n">
        <v>0</v>
      </c>
      <c r="H17" s="16" t="n">
        <v>0</v>
      </c>
      <c r="I17" s="16" t="n">
        <v>0</v>
      </c>
      <c r="J17" s="16"/>
      <c r="K17" s="16" t="n">
        <v>0</v>
      </c>
      <c r="L17" s="16" t="n">
        <v>0</v>
      </c>
      <c r="M17" s="16" t="n">
        <v>0</v>
      </c>
      <c r="N17" s="16" t="n">
        <v>0</v>
      </c>
    </row>
    <row r="18">
      <c r="B18" s="17" t="s">
        <v>265</v>
      </c>
      <c r="C18" s="16" t="n">
        <v>0</v>
      </c>
      <c r="D18" s="16" t="n">
        <v>0</v>
      </c>
      <c r="E18" s="16" t="n">
        <v>0</v>
      </c>
      <c r="F18" s="16"/>
      <c r="G18" s="16" t="n">
        <v>0</v>
      </c>
      <c r="H18" s="16" t="n">
        <v>0</v>
      </c>
      <c r="I18" s="16" t="n">
        <v>0</v>
      </c>
      <c r="J18" s="16"/>
      <c r="K18" s="16" t="n">
        <v>0</v>
      </c>
      <c r="L18" s="16" t="n">
        <v>0</v>
      </c>
      <c r="M18" s="16" t="n">
        <v>0</v>
      </c>
      <c r="N18" s="16" t="n">
        <v>0</v>
      </c>
    </row>
    <row r="19">
      <c r="B19" s="17" t="s">
        <v>266</v>
      </c>
      <c r="C19" s="16" t="n">
        <v>0</v>
      </c>
      <c r="D19" s="16" t="n">
        <v>0</v>
      </c>
      <c r="E19" s="16" t="n">
        <v>0</v>
      </c>
      <c r="F19" s="16"/>
      <c r="G19" s="16" t="n">
        <v>0</v>
      </c>
      <c r="H19" s="16" t="n">
        <v>0</v>
      </c>
      <c r="I19" s="16" t="n">
        <v>0</v>
      </c>
      <c r="J19" s="16"/>
      <c r="K19" s="16" t="n">
        <v>0</v>
      </c>
      <c r="L19" s="16" t="n">
        <v>0</v>
      </c>
      <c r="M19" s="16" t="n">
        <v>0</v>
      </c>
      <c r="N19" s="16" t="n">
        <v>0</v>
      </c>
    </row>
    <row r="20">
      <c r="B20" s="17" t="s">
        <v>267</v>
      </c>
      <c r="C20" s="16" t="n">
        <v>0</v>
      </c>
      <c r="D20" s="16" t="n">
        <v>0</v>
      </c>
      <c r="E20" s="16" t="n">
        <v>0</v>
      </c>
      <c r="F20" s="16"/>
      <c r="G20" s="16" t="n">
        <v>0</v>
      </c>
      <c r="H20" s="16" t="n">
        <v>0</v>
      </c>
      <c r="I20" s="16" t="n">
        <v>0</v>
      </c>
      <c r="J20" s="16"/>
      <c r="K20" s="16" t="n">
        <v>0</v>
      </c>
      <c r="L20" s="16" t="n">
        <v>0</v>
      </c>
      <c r="M20" s="16" t="n">
        <v>0</v>
      </c>
      <c r="N20" s="16" t="n">
        <v>0</v>
      </c>
    </row>
    <row r="21">
      <c r="B21" s="17" t="s">
        <v>268</v>
      </c>
      <c r="C21" s="16" t="n">
        <v>0</v>
      </c>
      <c r="D21" s="16" t="n">
        <v>0</v>
      </c>
      <c r="E21" s="16" t="n">
        <v>0</v>
      </c>
      <c r="F21" s="16"/>
      <c r="G21" s="16" t="n">
        <v>0</v>
      </c>
      <c r="H21" s="16" t="n">
        <v>0</v>
      </c>
      <c r="I21" s="16" t="n">
        <v>0</v>
      </c>
      <c r="J21" s="16"/>
      <c r="K21" s="16" t="n">
        <v>0</v>
      </c>
      <c r="L21" s="16" t="n">
        <v>0</v>
      </c>
      <c r="M21" s="16" t="n">
        <v>0</v>
      </c>
      <c r="N21" s="16" t="n">
        <v>0</v>
      </c>
    </row>
    <row r="22">
      <c r="B22" s="17" t="s">
        <v>269</v>
      </c>
      <c r="C22" s="16" t="n">
        <v>0</v>
      </c>
      <c r="D22" s="16" t="n">
        <v>0</v>
      </c>
      <c r="E22" s="16" t="n">
        <v>0</v>
      </c>
      <c r="F22" s="16"/>
      <c r="G22" s="16" t="n">
        <v>0</v>
      </c>
      <c r="H22" s="16" t="n">
        <v>0</v>
      </c>
      <c r="I22" s="16" t="n">
        <v>0</v>
      </c>
      <c r="J22" s="16"/>
      <c r="K22" s="16" t="n">
        <v>0</v>
      </c>
      <c r="L22" s="16" t="n">
        <v>0</v>
      </c>
      <c r="M22" s="16" t="n">
        <v>0</v>
      </c>
      <c r="N22" s="16" t="n">
        <v>0</v>
      </c>
    </row>
    <row r="23">
      <c r="B23" s="17" t="s">
        <v>270</v>
      </c>
      <c r="C23" s="16" t="n">
        <v>0</v>
      </c>
      <c r="D23" s="16" t="n">
        <v>0</v>
      </c>
      <c r="E23" s="16" t="n">
        <v>0</v>
      </c>
      <c r="F23" s="16"/>
      <c r="G23" s="16" t="n">
        <v>0</v>
      </c>
      <c r="H23" s="16" t="n">
        <v>0</v>
      </c>
      <c r="I23" s="16" t="n">
        <v>0</v>
      </c>
      <c r="J23" s="16"/>
      <c r="K23" s="16" t="n">
        <v>0</v>
      </c>
      <c r="L23" s="16" t="n">
        <v>0</v>
      </c>
      <c r="M23" s="16" t="n">
        <v>0</v>
      </c>
      <c r="N23" s="16" t="n">
        <v>0</v>
      </c>
    </row>
    <row r="24">
      <c r="B24" s="17" t="s">
        <v>271</v>
      </c>
      <c r="C24" s="16" t="n">
        <v>0</v>
      </c>
      <c r="D24" s="16" t="n">
        <v>0</v>
      </c>
      <c r="E24" s="16" t="n">
        <v>0</v>
      </c>
      <c r="F24" s="16"/>
      <c r="G24" s="16" t="n">
        <v>0</v>
      </c>
      <c r="H24" s="16" t="n">
        <v>0</v>
      </c>
      <c r="I24" s="16" t="n">
        <v>0</v>
      </c>
      <c r="J24" s="16"/>
      <c r="K24" s="16" t="n">
        <v>0</v>
      </c>
      <c r="L24" s="16" t="n">
        <v>0</v>
      </c>
      <c r="M24" s="16" t="n">
        <v>0</v>
      </c>
      <c r="N24" s="16" t="n">
        <v>0</v>
      </c>
    </row>
    <row r="25">
      <c r="B25" s="17" t="s">
        <v>272</v>
      </c>
      <c r="C25" s="16" t="n">
        <v>0</v>
      </c>
      <c r="D25" s="16" t="n">
        <v>0</v>
      </c>
      <c r="E25" s="16" t="n">
        <v>0</v>
      </c>
      <c r="F25" s="16"/>
      <c r="G25" s="16" t="n">
        <v>0</v>
      </c>
      <c r="H25" s="16" t="n">
        <v>0</v>
      </c>
      <c r="I25" s="16" t="n">
        <v>0</v>
      </c>
      <c r="J25" s="16"/>
      <c r="K25" s="16" t="n">
        <v>0</v>
      </c>
      <c r="L25" s="16" t="n">
        <v>0</v>
      </c>
      <c r="M25" s="16" t="n">
        <v>0</v>
      </c>
      <c r="N25" s="16" t="n">
        <v>0</v>
      </c>
    </row>
    <row r="26">
      <c r="B26" s="17" t="s">
        <v>273</v>
      </c>
      <c r="C26" s="16" t="n">
        <v>0</v>
      </c>
      <c r="D26" s="16" t="n">
        <v>0</v>
      </c>
      <c r="E26" s="16" t="n">
        <v>0</v>
      </c>
      <c r="F26" s="16"/>
      <c r="G26" s="16" t="n">
        <v>0</v>
      </c>
      <c r="H26" s="16" t="n">
        <v>0</v>
      </c>
      <c r="I26" s="16" t="n">
        <v>0</v>
      </c>
      <c r="J26" s="16"/>
      <c r="K26" s="16" t="n">
        <v>0</v>
      </c>
      <c r="L26" s="16" t="n">
        <v>0</v>
      </c>
      <c r="M26" s="16" t="n">
        <v>0</v>
      </c>
      <c r="N26" s="16" t="n">
        <v>0</v>
      </c>
    </row>
    <row r="27">
      <c r="B27" s="17" t="s">
        <v>274</v>
      </c>
      <c r="C27" s="16" t="n">
        <v>0</v>
      </c>
      <c r="D27" s="16" t="n">
        <v>0</v>
      </c>
      <c r="E27" s="16" t="n">
        <v>0</v>
      </c>
      <c r="F27" s="16"/>
      <c r="G27" s="16" t="n">
        <v>0</v>
      </c>
      <c r="H27" s="16" t="n">
        <v>0</v>
      </c>
      <c r="I27" s="16" t="n">
        <v>0</v>
      </c>
      <c r="J27" s="16"/>
      <c r="K27" s="16" t="n">
        <v>0</v>
      </c>
      <c r="L27" s="16" t="n">
        <v>0</v>
      </c>
      <c r="M27" s="16" t="n">
        <v>0</v>
      </c>
      <c r="N27" s="16" t="n">
        <v>0</v>
      </c>
    </row>
    <row r="28">
      <c r="B28" s="17" t="s">
        <v>275</v>
      </c>
      <c r="C28" s="16" t="n">
        <v>0</v>
      </c>
      <c r="D28" s="16" t="n">
        <v>0</v>
      </c>
      <c r="E28" s="16" t="n">
        <v>0</v>
      </c>
      <c r="F28" s="16"/>
      <c r="G28" s="16" t="n">
        <v>0</v>
      </c>
      <c r="H28" s="16" t="n">
        <v>0</v>
      </c>
      <c r="I28" s="16" t="n">
        <v>0</v>
      </c>
      <c r="J28" s="16"/>
      <c r="K28" s="16" t="n">
        <v>0</v>
      </c>
      <c r="L28" s="16" t="n">
        <v>0</v>
      </c>
      <c r="M28" s="16" t="n">
        <v>0</v>
      </c>
      <c r="N28" s="16" t="n">
        <v>0</v>
      </c>
    </row>
    <row r="29">
      <c r="B29" s="17" t="s">
        <v>249</v>
      </c>
      <c r="C29" s="16" t="n">
        <v>0.0699990266636006</v>
      </c>
      <c r="D29" s="16" t="n">
        <v>0.0693059423762645</v>
      </c>
      <c r="E29" s="16" t="n">
        <v>0.0691938603287494</v>
      </c>
      <c r="F29" s="16"/>
      <c r="G29" s="16" t="n">
        <v>0.0698644009392493</v>
      </c>
      <c r="H29" s="16" t="n">
        <v>0.0669653696296727</v>
      </c>
      <c r="I29" s="16" t="n">
        <v>0.0728744625655705</v>
      </c>
      <c r="J29" s="16"/>
      <c r="K29" s="16" t="n">
        <v>0.0672049454738338</v>
      </c>
      <c r="L29" s="16" t="n">
        <v>0.0609646696715221</v>
      </c>
      <c r="M29" s="16" t="n">
        <v>0.0731763496459454</v>
      </c>
      <c r="N29" s="16" t="n">
        <v>0.0875594513936902</v>
      </c>
    </row>
    <row r="30">
      <c r="B30" s="17" t="s">
        <v>250</v>
      </c>
      <c r="C30" s="22" t="n">
        <v>0.0928948104407213</v>
      </c>
      <c r="D30" s="22" t="n">
        <v>0.105632986132987</v>
      </c>
      <c r="E30" s="22" t="n">
        <v>0.080902845315168</v>
      </c>
      <c r="F30" s="22"/>
      <c r="G30" s="22" t="n">
        <v>0.0877891165267798</v>
      </c>
      <c r="H30" s="22" t="n">
        <v>0.0965730668525595</v>
      </c>
      <c r="I30" s="22" t="n">
        <v>0.0914894046882429</v>
      </c>
      <c r="J30" s="22"/>
      <c r="K30" s="22" t="n">
        <v>0.0964875134612034</v>
      </c>
      <c r="L30" s="22" t="n">
        <v>0.0834381457316963</v>
      </c>
      <c r="M30" s="22" t="n">
        <v>0.0924578422173917</v>
      </c>
      <c r="N30" s="22" t="n">
        <v>0.0908369973314695</v>
      </c>
    </row>
    <row r="31">
      <c r="B31" s="18"/>
    </row>
    <row r="32">
      <c r="B32" t="s">
        <v>42</v>
      </c>
    </row>
    <row r="33">
      <c r="B33" t="s">
        <v>43</v>
      </c>
    </row>
    <row r="35">
      <c r="B35"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255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256</v>
      </c>
      <c r="C9" s="16" t="n">
        <v>0</v>
      </c>
      <c r="D9" s="16" t="n">
        <v>0</v>
      </c>
      <c r="E9" s="16" t="n">
        <v>0</v>
      </c>
      <c r="F9" s="16"/>
      <c r="G9" s="16" t="n">
        <v>0</v>
      </c>
      <c r="H9" s="16" t="n">
        <v>0</v>
      </c>
      <c r="I9" s="16" t="n">
        <v>0</v>
      </c>
      <c r="J9" s="16"/>
      <c r="K9" s="16" t="n">
        <v>0</v>
      </c>
      <c r="L9" s="16" t="n">
        <v>0</v>
      </c>
      <c r="M9" s="16" t="n">
        <v>0</v>
      </c>
      <c r="N9" s="16" t="n">
        <v>0</v>
      </c>
    </row>
    <row r="10">
      <c r="B10" s="17" t="s">
        <v>257</v>
      </c>
      <c r="C10" s="16" t="n">
        <v>0</v>
      </c>
      <c r="D10" s="16" t="n">
        <v>0</v>
      </c>
      <c r="E10" s="16" t="n">
        <v>0</v>
      </c>
      <c r="F10" s="16"/>
      <c r="G10" s="16" t="n">
        <v>0</v>
      </c>
      <c r="H10" s="16" t="n">
        <v>0</v>
      </c>
      <c r="I10" s="16" t="n">
        <v>0</v>
      </c>
      <c r="J10" s="16"/>
      <c r="K10" s="16" t="n">
        <v>0</v>
      </c>
      <c r="L10" s="16" t="n">
        <v>0</v>
      </c>
      <c r="M10" s="16" t="n">
        <v>0</v>
      </c>
      <c r="N10" s="16" t="n">
        <v>0</v>
      </c>
    </row>
    <row r="11">
      <c r="B11" s="17" t="s">
        <v>258</v>
      </c>
      <c r="C11" s="16" t="n">
        <v>0</v>
      </c>
      <c r="D11" s="16" t="n">
        <v>0</v>
      </c>
      <c r="E11" s="16" t="n">
        <v>0</v>
      </c>
      <c r="F11" s="16"/>
      <c r="G11" s="16" t="n">
        <v>0</v>
      </c>
      <c r="H11" s="16" t="n">
        <v>0</v>
      </c>
      <c r="I11" s="16" t="n">
        <v>0</v>
      </c>
      <c r="J11" s="16"/>
      <c r="K11" s="16" t="n">
        <v>0</v>
      </c>
      <c r="L11" s="16" t="n">
        <v>0</v>
      </c>
      <c r="M11" s="16" t="n">
        <v>0</v>
      </c>
      <c r="N11" s="16" t="n">
        <v>0</v>
      </c>
    </row>
    <row r="12">
      <c r="B12" s="17" t="s">
        <v>259</v>
      </c>
      <c r="C12" s="16" t="n">
        <v>0</v>
      </c>
      <c r="D12" s="16" t="n">
        <v>0</v>
      </c>
      <c r="E12" s="16" t="n">
        <v>0</v>
      </c>
      <c r="F12" s="16"/>
      <c r="G12" s="16" t="n">
        <v>0</v>
      </c>
      <c r="H12" s="16" t="n">
        <v>0</v>
      </c>
      <c r="I12" s="16" t="n">
        <v>0</v>
      </c>
      <c r="J12" s="16"/>
      <c r="K12" s="16" t="n">
        <v>0</v>
      </c>
      <c r="L12" s="16" t="n">
        <v>0</v>
      </c>
      <c r="M12" s="16" t="n">
        <v>0</v>
      </c>
      <c r="N12" s="16" t="n">
        <v>0</v>
      </c>
    </row>
    <row r="13">
      <c r="B13" s="17" t="s">
        <v>260</v>
      </c>
      <c r="C13" s="16" t="n">
        <v>0.208444141486127</v>
      </c>
      <c r="D13" s="16" t="n">
        <v>0.218548641766818</v>
      </c>
      <c r="E13" s="16" t="n">
        <v>0.197587007301821</v>
      </c>
      <c r="F13" s="16"/>
      <c r="G13" s="16" t="n">
        <v>0.172002408477662</v>
      </c>
      <c r="H13" s="16" t="n">
        <v>0.222977934390221</v>
      </c>
      <c r="I13" s="16" t="n">
        <v>0.209316095747806</v>
      </c>
      <c r="J13" s="16"/>
      <c r="K13" s="16" t="n">
        <v>0.211782890305045</v>
      </c>
      <c r="L13" s="16" t="n">
        <v>0.206722208377681</v>
      </c>
      <c r="M13" s="16" t="n">
        <v>0.173776984200378</v>
      </c>
      <c r="N13" s="16" t="n">
        <v>0.233162987257758</v>
      </c>
    </row>
    <row r="14">
      <c r="B14" s="17" t="s">
        <v>261</v>
      </c>
      <c r="C14" s="16" t="n">
        <v>0.610584994017027</v>
      </c>
      <c r="D14" s="16" t="n">
        <v>0.592209397242222</v>
      </c>
      <c r="E14" s="16" t="n">
        <v>0.627027215017229</v>
      </c>
      <c r="F14" s="16"/>
      <c r="G14" s="16" t="n">
        <v>0.602506386831352</v>
      </c>
      <c r="H14" s="16" t="n">
        <v>0.603892709338058</v>
      </c>
      <c r="I14" s="16" t="n">
        <v>0.620001663488791</v>
      </c>
      <c r="J14" s="16"/>
      <c r="K14" s="16" t="n">
        <v>0.611072679462733</v>
      </c>
      <c r="L14" s="16" t="n">
        <v>0.630728684890956</v>
      </c>
      <c r="M14" s="16" t="n">
        <v>0.608356267548124</v>
      </c>
      <c r="N14" s="16" t="n">
        <v>0.58671492803865</v>
      </c>
    </row>
    <row r="15">
      <c r="B15" s="17" t="s">
        <v>262</v>
      </c>
      <c r="C15" s="16" t="n">
        <v>0</v>
      </c>
      <c r="D15" s="16" t="n">
        <v>0</v>
      </c>
      <c r="E15" s="16" t="n">
        <v>0</v>
      </c>
      <c r="F15" s="16"/>
      <c r="G15" s="16" t="n">
        <v>0</v>
      </c>
      <c r="H15" s="16" t="n">
        <v>0</v>
      </c>
      <c r="I15" s="16" t="n">
        <v>0</v>
      </c>
      <c r="J15" s="16"/>
      <c r="K15" s="16" t="n">
        <v>0</v>
      </c>
      <c r="L15" s="16" t="n">
        <v>0</v>
      </c>
      <c r="M15" s="16" t="n">
        <v>0</v>
      </c>
      <c r="N15" s="16" t="n">
        <v>0</v>
      </c>
    </row>
    <row r="16">
      <c r="B16" s="17" t="s">
        <v>263</v>
      </c>
      <c r="C16" s="16" t="n">
        <v>0</v>
      </c>
      <c r="D16" s="16" t="n">
        <v>0</v>
      </c>
      <c r="E16" s="16" t="n">
        <v>0</v>
      </c>
      <c r="F16" s="16"/>
      <c r="G16" s="16" t="n">
        <v>0</v>
      </c>
      <c r="H16" s="16" t="n">
        <v>0</v>
      </c>
      <c r="I16" s="16" t="n">
        <v>0</v>
      </c>
      <c r="J16" s="16"/>
      <c r="K16" s="16" t="n">
        <v>0</v>
      </c>
      <c r="L16" s="16" t="n">
        <v>0</v>
      </c>
      <c r="M16" s="16" t="n">
        <v>0</v>
      </c>
      <c r="N16" s="16" t="n">
        <v>0</v>
      </c>
    </row>
    <row r="17">
      <c r="B17" s="17" t="s">
        <v>264</v>
      </c>
      <c r="C17" s="16" t="n">
        <v>0</v>
      </c>
      <c r="D17" s="16" t="n">
        <v>0</v>
      </c>
      <c r="E17" s="16" t="n">
        <v>0</v>
      </c>
      <c r="F17" s="16"/>
      <c r="G17" s="16" t="n">
        <v>0</v>
      </c>
      <c r="H17" s="16" t="n">
        <v>0</v>
      </c>
      <c r="I17" s="16" t="n">
        <v>0</v>
      </c>
      <c r="J17" s="16"/>
      <c r="K17" s="16" t="n">
        <v>0</v>
      </c>
      <c r="L17" s="16" t="n">
        <v>0</v>
      </c>
      <c r="M17" s="16" t="n">
        <v>0</v>
      </c>
      <c r="N17" s="16" t="n">
        <v>0</v>
      </c>
    </row>
    <row r="18">
      <c r="B18" s="17" t="s">
        <v>265</v>
      </c>
      <c r="C18" s="16" t="n">
        <v>0</v>
      </c>
      <c r="D18" s="16" t="n">
        <v>0</v>
      </c>
      <c r="E18" s="16" t="n">
        <v>0</v>
      </c>
      <c r="F18" s="16"/>
      <c r="G18" s="16" t="n">
        <v>0</v>
      </c>
      <c r="H18" s="16" t="n">
        <v>0</v>
      </c>
      <c r="I18" s="16" t="n">
        <v>0</v>
      </c>
      <c r="J18" s="16"/>
      <c r="K18" s="16" t="n">
        <v>0</v>
      </c>
      <c r="L18" s="16" t="n">
        <v>0</v>
      </c>
      <c r="M18" s="16" t="n">
        <v>0</v>
      </c>
      <c r="N18" s="16" t="n">
        <v>0</v>
      </c>
    </row>
    <row r="19">
      <c r="B19" s="17" t="s">
        <v>266</v>
      </c>
      <c r="C19" s="16" t="n">
        <v>0</v>
      </c>
      <c r="D19" s="16" t="n">
        <v>0</v>
      </c>
      <c r="E19" s="16" t="n">
        <v>0</v>
      </c>
      <c r="F19" s="16"/>
      <c r="G19" s="16" t="n">
        <v>0</v>
      </c>
      <c r="H19" s="16" t="n">
        <v>0</v>
      </c>
      <c r="I19" s="16" t="n">
        <v>0</v>
      </c>
      <c r="J19" s="16"/>
      <c r="K19" s="16" t="n">
        <v>0</v>
      </c>
      <c r="L19" s="16" t="n">
        <v>0</v>
      </c>
      <c r="M19" s="16" t="n">
        <v>0</v>
      </c>
      <c r="N19" s="16" t="n">
        <v>0</v>
      </c>
    </row>
    <row r="20">
      <c r="B20" s="17" t="s">
        <v>267</v>
      </c>
      <c r="C20" s="16" t="n">
        <v>0</v>
      </c>
      <c r="D20" s="16" t="n">
        <v>0</v>
      </c>
      <c r="E20" s="16" t="n">
        <v>0</v>
      </c>
      <c r="F20" s="16"/>
      <c r="G20" s="16" t="n">
        <v>0</v>
      </c>
      <c r="H20" s="16" t="n">
        <v>0</v>
      </c>
      <c r="I20" s="16" t="n">
        <v>0</v>
      </c>
      <c r="J20" s="16"/>
      <c r="K20" s="16" t="n">
        <v>0</v>
      </c>
      <c r="L20" s="16" t="n">
        <v>0</v>
      </c>
      <c r="M20" s="16" t="n">
        <v>0</v>
      </c>
      <c r="N20" s="16" t="n">
        <v>0</v>
      </c>
    </row>
    <row r="21">
      <c r="B21" s="17" t="s">
        <v>268</v>
      </c>
      <c r="C21" s="16" t="n">
        <v>0</v>
      </c>
      <c r="D21" s="16" t="n">
        <v>0</v>
      </c>
      <c r="E21" s="16" t="n">
        <v>0</v>
      </c>
      <c r="F21" s="16"/>
      <c r="G21" s="16" t="n">
        <v>0</v>
      </c>
      <c r="H21" s="16" t="n">
        <v>0</v>
      </c>
      <c r="I21" s="16" t="n">
        <v>0</v>
      </c>
      <c r="J21" s="16"/>
      <c r="K21" s="16" t="n">
        <v>0</v>
      </c>
      <c r="L21" s="16" t="n">
        <v>0</v>
      </c>
      <c r="M21" s="16" t="n">
        <v>0</v>
      </c>
      <c r="N21" s="16" t="n">
        <v>0</v>
      </c>
    </row>
    <row r="22">
      <c r="B22" s="17" t="s">
        <v>269</v>
      </c>
      <c r="C22" s="16" t="n">
        <v>0</v>
      </c>
      <c r="D22" s="16" t="n">
        <v>0</v>
      </c>
      <c r="E22" s="16" t="n">
        <v>0</v>
      </c>
      <c r="F22" s="16"/>
      <c r="G22" s="16" t="n">
        <v>0</v>
      </c>
      <c r="H22" s="16" t="n">
        <v>0</v>
      </c>
      <c r="I22" s="16" t="n">
        <v>0</v>
      </c>
      <c r="J22" s="16"/>
      <c r="K22" s="16" t="n">
        <v>0</v>
      </c>
      <c r="L22" s="16" t="n">
        <v>0</v>
      </c>
      <c r="M22" s="16" t="n">
        <v>0</v>
      </c>
      <c r="N22" s="16" t="n">
        <v>0</v>
      </c>
    </row>
    <row r="23">
      <c r="B23" s="17" t="s">
        <v>270</v>
      </c>
      <c r="C23" s="16" t="n">
        <v>0</v>
      </c>
      <c r="D23" s="16" t="n">
        <v>0</v>
      </c>
      <c r="E23" s="16" t="n">
        <v>0</v>
      </c>
      <c r="F23" s="16"/>
      <c r="G23" s="16" t="n">
        <v>0</v>
      </c>
      <c r="H23" s="16" t="n">
        <v>0</v>
      </c>
      <c r="I23" s="16" t="n">
        <v>0</v>
      </c>
      <c r="J23" s="16"/>
      <c r="K23" s="16" t="n">
        <v>0</v>
      </c>
      <c r="L23" s="16" t="n">
        <v>0</v>
      </c>
      <c r="M23" s="16" t="n">
        <v>0</v>
      </c>
      <c r="N23" s="16" t="n">
        <v>0</v>
      </c>
    </row>
    <row r="24">
      <c r="B24" s="17" t="s">
        <v>271</v>
      </c>
      <c r="C24" s="16" t="n">
        <v>0</v>
      </c>
      <c r="D24" s="16" t="n">
        <v>0</v>
      </c>
      <c r="E24" s="16" t="n">
        <v>0</v>
      </c>
      <c r="F24" s="16"/>
      <c r="G24" s="16" t="n">
        <v>0</v>
      </c>
      <c r="H24" s="16" t="n">
        <v>0</v>
      </c>
      <c r="I24" s="16" t="n">
        <v>0</v>
      </c>
      <c r="J24" s="16"/>
      <c r="K24" s="16" t="n">
        <v>0</v>
      </c>
      <c r="L24" s="16" t="n">
        <v>0</v>
      </c>
      <c r="M24" s="16" t="n">
        <v>0</v>
      </c>
      <c r="N24" s="16" t="n">
        <v>0</v>
      </c>
    </row>
    <row r="25">
      <c r="B25" s="17" t="s">
        <v>272</v>
      </c>
      <c r="C25" s="16" t="n">
        <v>0</v>
      </c>
      <c r="D25" s="16" t="n">
        <v>0</v>
      </c>
      <c r="E25" s="16" t="n">
        <v>0</v>
      </c>
      <c r="F25" s="16"/>
      <c r="G25" s="16" t="n">
        <v>0</v>
      </c>
      <c r="H25" s="16" t="n">
        <v>0</v>
      </c>
      <c r="I25" s="16" t="n">
        <v>0</v>
      </c>
      <c r="J25" s="16"/>
      <c r="K25" s="16" t="n">
        <v>0</v>
      </c>
      <c r="L25" s="16" t="n">
        <v>0</v>
      </c>
      <c r="M25" s="16" t="n">
        <v>0</v>
      </c>
      <c r="N25" s="16" t="n">
        <v>0</v>
      </c>
    </row>
    <row r="26">
      <c r="B26" s="17" t="s">
        <v>273</v>
      </c>
      <c r="C26" s="16" t="n">
        <v>0</v>
      </c>
      <c r="D26" s="16" t="n">
        <v>0</v>
      </c>
      <c r="E26" s="16" t="n">
        <v>0</v>
      </c>
      <c r="F26" s="16"/>
      <c r="G26" s="16" t="n">
        <v>0</v>
      </c>
      <c r="H26" s="16" t="n">
        <v>0</v>
      </c>
      <c r="I26" s="16" t="n">
        <v>0</v>
      </c>
      <c r="J26" s="16"/>
      <c r="K26" s="16" t="n">
        <v>0</v>
      </c>
      <c r="L26" s="16" t="n">
        <v>0</v>
      </c>
      <c r="M26" s="16" t="n">
        <v>0</v>
      </c>
      <c r="N26" s="16" t="n">
        <v>0</v>
      </c>
    </row>
    <row r="27">
      <c r="B27" s="17" t="s">
        <v>274</v>
      </c>
      <c r="C27" s="16" t="n">
        <v>0</v>
      </c>
      <c r="D27" s="16" t="n">
        <v>0</v>
      </c>
      <c r="E27" s="16" t="n">
        <v>0</v>
      </c>
      <c r="F27" s="16"/>
      <c r="G27" s="16" t="n">
        <v>0</v>
      </c>
      <c r="H27" s="16" t="n">
        <v>0</v>
      </c>
      <c r="I27" s="16" t="n">
        <v>0</v>
      </c>
      <c r="J27" s="16"/>
      <c r="K27" s="16" t="n">
        <v>0</v>
      </c>
      <c r="L27" s="16" t="n">
        <v>0</v>
      </c>
      <c r="M27" s="16" t="n">
        <v>0</v>
      </c>
      <c r="N27" s="16" t="n">
        <v>0</v>
      </c>
    </row>
    <row r="28">
      <c r="B28" s="17" t="s">
        <v>275</v>
      </c>
      <c r="C28" s="16" t="n">
        <v>0</v>
      </c>
      <c r="D28" s="16" t="n">
        <v>0</v>
      </c>
      <c r="E28" s="16" t="n">
        <v>0</v>
      </c>
      <c r="F28" s="16"/>
      <c r="G28" s="16" t="n">
        <v>0</v>
      </c>
      <c r="H28" s="16" t="n">
        <v>0</v>
      </c>
      <c r="I28" s="16" t="n">
        <v>0</v>
      </c>
      <c r="J28" s="16"/>
      <c r="K28" s="16" t="n">
        <v>0</v>
      </c>
      <c r="L28" s="16" t="n">
        <v>0</v>
      </c>
      <c r="M28" s="16" t="n">
        <v>0</v>
      </c>
      <c r="N28" s="16" t="n">
        <v>0</v>
      </c>
    </row>
    <row r="29">
      <c r="B29" s="17" t="s">
        <v>249</v>
      </c>
      <c r="C29" s="16" t="n">
        <v>0.0789056532556198</v>
      </c>
      <c r="D29" s="16" t="n">
        <v>0.0770757704677368</v>
      </c>
      <c r="E29" s="16" t="n">
        <v>0.0827719871034157</v>
      </c>
      <c r="F29" s="16"/>
      <c r="G29" s="16" t="n">
        <v>0.095327449850759</v>
      </c>
      <c r="H29" s="16" t="n">
        <v>0.0634630567192862</v>
      </c>
      <c r="I29" s="16" t="n">
        <v>0.0867862321560817</v>
      </c>
      <c r="J29" s="16"/>
      <c r="K29" s="16" t="n">
        <v>0.0792198442532343</v>
      </c>
      <c r="L29" s="16" t="n">
        <v>0.0619588901416454</v>
      </c>
      <c r="M29" s="16" t="n">
        <v>0.108594156246807</v>
      </c>
      <c r="N29" s="16" t="n">
        <v>0.0742682755786256</v>
      </c>
    </row>
    <row r="30">
      <c r="B30" s="17" t="s">
        <v>250</v>
      </c>
      <c r="C30" s="22" t="n">
        <v>0.102065211241227</v>
      </c>
      <c r="D30" s="22" t="n">
        <v>0.112166190523223</v>
      </c>
      <c r="E30" s="22" t="n">
        <v>0.0926137905775337</v>
      </c>
      <c r="F30" s="22"/>
      <c r="G30" s="22" t="n">
        <v>0.130163754840227</v>
      </c>
      <c r="H30" s="22" t="n">
        <v>0.109666299552435</v>
      </c>
      <c r="I30" s="22" t="n">
        <v>0.0838960086073219</v>
      </c>
      <c r="J30" s="22"/>
      <c r="K30" s="22" t="n">
        <v>0.0979245859789878</v>
      </c>
      <c r="L30" s="22" t="n">
        <v>0.100590216589718</v>
      </c>
      <c r="M30" s="22" t="n">
        <v>0.109272592004691</v>
      </c>
      <c r="N30" s="22" t="n">
        <v>0.105853809124967</v>
      </c>
    </row>
    <row r="31">
      <c r="B31" s="18"/>
    </row>
    <row r="32">
      <c r="B32" t="s">
        <v>42</v>
      </c>
    </row>
    <row r="33">
      <c r="B33" t="s">
        <v>43</v>
      </c>
    </row>
    <row r="35">
      <c r="B35"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255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256</v>
      </c>
      <c r="C9" s="16" t="n">
        <v>0</v>
      </c>
      <c r="D9" s="16" t="n">
        <v>0</v>
      </c>
      <c r="E9" s="16" t="n">
        <v>0</v>
      </c>
      <c r="F9" s="16"/>
      <c r="G9" s="16" t="n">
        <v>0</v>
      </c>
      <c r="H9" s="16" t="n">
        <v>0</v>
      </c>
      <c r="I9" s="16" t="n">
        <v>0</v>
      </c>
      <c r="J9" s="16"/>
      <c r="K9" s="16" t="n">
        <v>0</v>
      </c>
      <c r="L9" s="16" t="n">
        <v>0</v>
      </c>
      <c r="M9" s="16" t="n">
        <v>0</v>
      </c>
      <c r="N9" s="16" t="n">
        <v>0</v>
      </c>
    </row>
    <row r="10">
      <c r="B10" s="17" t="s">
        <v>257</v>
      </c>
      <c r="C10" s="16" t="n">
        <v>0</v>
      </c>
      <c r="D10" s="16" t="n">
        <v>0</v>
      </c>
      <c r="E10" s="16" t="n">
        <v>0</v>
      </c>
      <c r="F10" s="16"/>
      <c r="G10" s="16" t="n">
        <v>0</v>
      </c>
      <c r="H10" s="16" t="n">
        <v>0</v>
      </c>
      <c r="I10" s="16" t="n">
        <v>0</v>
      </c>
      <c r="J10" s="16"/>
      <c r="K10" s="16" t="n">
        <v>0</v>
      </c>
      <c r="L10" s="16" t="n">
        <v>0</v>
      </c>
      <c r="M10" s="16" t="n">
        <v>0</v>
      </c>
      <c r="N10" s="16" t="n">
        <v>0</v>
      </c>
    </row>
    <row r="11">
      <c r="B11" s="17" t="s">
        <v>258</v>
      </c>
      <c r="C11" s="16" t="n">
        <v>0</v>
      </c>
      <c r="D11" s="16" t="n">
        <v>0</v>
      </c>
      <c r="E11" s="16" t="n">
        <v>0</v>
      </c>
      <c r="F11" s="16"/>
      <c r="G11" s="16" t="n">
        <v>0</v>
      </c>
      <c r="H11" s="16" t="n">
        <v>0</v>
      </c>
      <c r="I11" s="16" t="n">
        <v>0</v>
      </c>
      <c r="J11" s="16"/>
      <c r="K11" s="16" t="n">
        <v>0</v>
      </c>
      <c r="L11" s="16" t="n">
        <v>0</v>
      </c>
      <c r="M11" s="16" t="n">
        <v>0</v>
      </c>
      <c r="N11" s="16" t="n">
        <v>0</v>
      </c>
    </row>
    <row r="12">
      <c r="B12" s="17" t="s">
        <v>259</v>
      </c>
      <c r="C12" s="16" t="n">
        <v>0</v>
      </c>
      <c r="D12" s="16" t="n">
        <v>0</v>
      </c>
      <c r="E12" s="16" t="n">
        <v>0</v>
      </c>
      <c r="F12" s="16"/>
      <c r="G12" s="16" t="n">
        <v>0</v>
      </c>
      <c r="H12" s="16" t="n">
        <v>0</v>
      </c>
      <c r="I12" s="16" t="n">
        <v>0</v>
      </c>
      <c r="J12" s="16"/>
      <c r="K12" s="16" t="n">
        <v>0</v>
      </c>
      <c r="L12" s="16" t="n">
        <v>0</v>
      </c>
      <c r="M12" s="16" t="n">
        <v>0</v>
      </c>
      <c r="N12" s="16" t="n">
        <v>0</v>
      </c>
    </row>
    <row r="13">
      <c r="B13" s="17" t="s">
        <v>260</v>
      </c>
      <c r="C13" s="16" t="n">
        <v>0</v>
      </c>
      <c r="D13" s="16" t="n">
        <v>0</v>
      </c>
      <c r="E13" s="16" t="n">
        <v>0</v>
      </c>
      <c r="F13" s="16"/>
      <c r="G13" s="16" t="n">
        <v>0</v>
      </c>
      <c r="H13" s="16" t="n">
        <v>0</v>
      </c>
      <c r="I13" s="16" t="n">
        <v>0</v>
      </c>
      <c r="J13" s="16"/>
      <c r="K13" s="16" t="n">
        <v>0</v>
      </c>
      <c r="L13" s="16" t="n">
        <v>0</v>
      </c>
      <c r="M13" s="16" t="n">
        <v>0</v>
      </c>
      <c r="N13" s="16" t="n">
        <v>0</v>
      </c>
    </row>
    <row r="14">
      <c r="B14" s="17" t="s">
        <v>261</v>
      </c>
      <c r="C14" s="16" t="n">
        <v>0</v>
      </c>
      <c r="D14" s="16" t="n">
        <v>0</v>
      </c>
      <c r="E14" s="16" t="n">
        <v>0</v>
      </c>
      <c r="F14" s="16"/>
      <c r="G14" s="16" t="n">
        <v>0</v>
      </c>
      <c r="H14" s="16" t="n">
        <v>0</v>
      </c>
      <c r="I14" s="16" t="n">
        <v>0</v>
      </c>
      <c r="J14" s="16"/>
      <c r="K14" s="16" t="n">
        <v>0</v>
      </c>
      <c r="L14" s="16" t="n">
        <v>0</v>
      </c>
      <c r="M14" s="16" t="n">
        <v>0</v>
      </c>
      <c r="N14" s="16" t="n">
        <v>0</v>
      </c>
    </row>
    <row r="15">
      <c r="B15" s="17" t="s">
        <v>262</v>
      </c>
      <c r="C15" s="16" t="n">
        <v>0.356008547829966</v>
      </c>
      <c r="D15" s="16" t="n">
        <v>0.37458650889268</v>
      </c>
      <c r="E15" s="16" t="n">
        <v>0.341924725296731</v>
      </c>
      <c r="F15" s="16"/>
      <c r="G15" s="16" t="n">
        <v>0.376541047213137</v>
      </c>
      <c r="H15" s="16" t="n">
        <v>0.330242548064556</v>
      </c>
      <c r="I15" s="16" t="n">
        <v>0.37186960973994</v>
      </c>
      <c r="J15" s="16"/>
      <c r="K15" s="16" t="n">
        <v>0.329515403205125</v>
      </c>
      <c r="L15" s="16" t="n">
        <v>0.413342068060262</v>
      </c>
      <c r="M15" s="16" t="n">
        <v>0.451601888144304</v>
      </c>
      <c r="N15" s="16" t="n">
        <v>0.340725799790228</v>
      </c>
    </row>
    <row r="16">
      <c r="B16" s="17" t="s">
        <v>263</v>
      </c>
      <c r="C16" s="16" t="n">
        <v>0.409270384114507</v>
      </c>
      <c r="D16" s="16" t="n">
        <v>0.390135764745255</v>
      </c>
      <c r="E16" s="16" t="n">
        <v>0.426141064516262</v>
      </c>
      <c r="F16" s="16"/>
      <c r="G16" s="16" t="n">
        <v>0.38517892118171</v>
      </c>
      <c r="H16" s="16" t="n">
        <v>0.43493517586305</v>
      </c>
      <c r="I16" s="16" t="n">
        <v>0.394909123042223</v>
      </c>
      <c r="J16" s="16"/>
      <c r="K16" s="16" t="n">
        <v>0.437652781424143</v>
      </c>
      <c r="L16" s="16" t="n">
        <v>0.349544938579279</v>
      </c>
      <c r="M16" s="16" t="n">
        <v>0.331350504030265</v>
      </c>
      <c r="N16" s="16" t="n">
        <v>0.41582814047017</v>
      </c>
    </row>
    <row r="17">
      <c r="B17" s="17" t="s">
        <v>264</v>
      </c>
      <c r="C17" s="16" t="n">
        <v>0</v>
      </c>
      <c r="D17" s="16" t="n">
        <v>0</v>
      </c>
      <c r="E17" s="16" t="n">
        <v>0</v>
      </c>
      <c r="F17" s="16"/>
      <c r="G17" s="16" t="n">
        <v>0</v>
      </c>
      <c r="H17" s="16" t="n">
        <v>0</v>
      </c>
      <c r="I17" s="16" t="n">
        <v>0</v>
      </c>
      <c r="J17" s="16"/>
      <c r="K17" s="16" t="n">
        <v>0</v>
      </c>
      <c r="L17" s="16" t="n">
        <v>0</v>
      </c>
      <c r="M17" s="16" t="n">
        <v>0</v>
      </c>
      <c r="N17" s="16" t="n">
        <v>0</v>
      </c>
    </row>
    <row r="18">
      <c r="B18" s="17" t="s">
        <v>265</v>
      </c>
      <c r="C18" s="16" t="n">
        <v>0</v>
      </c>
      <c r="D18" s="16" t="n">
        <v>0</v>
      </c>
      <c r="E18" s="16" t="n">
        <v>0</v>
      </c>
      <c r="F18" s="16"/>
      <c r="G18" s="16" t="n">
        <v>0</v>
      </c>
      <c r="H18" s="16" t="n">
        <v>0</v>
      </c>
      <c r="I18" s="16" t="n">
        <v>0</v>
      </c>
      <c r="J18" s="16"/>
      <c r="K18" s="16" t="n">
        <v>0</v>
      </c>
      <c r="L18" s="16" t="n">
        <v>0</v>
      </c>
      <c r="M18" s="16" t="n">
        <v>0</v>
      </c>
      <c r="N18" s="16" t="n">
        <v>0</v>
      </c>
    </row>
    <row r="19">
      <c r="B19" s="17" t="s">
        <v>266</v>
      </c>
      <c r="C19" s="16" t="n">
        <v>0</v>
      </c>
      <c r="D19" s="16" t="n">
        <v>0</v>
      </c>
      <c r="E19" s="16" t="n">
        <v>0</v>
      </c>
      <c r="F19" s="16"/>
      <c r="G19" s="16" t="n">
        <v>0</v>
      </c>
      <c r="H19" s="16" t="n">
        <v>0</v>
      </c>
      <c r="I19" s="16" t="n">
        <v>0</v>
      </c>
      <c r="J19" s="16"/>
      <c r="K19" s="16" t="n">
        <v>0</v>
      </c>
      <c r="L19" s="16" t="n">
        <v>0</v>
      </c>
      <c r="M19" s="16" t="n">
        <v>0</v>
      </c>
      <c r="N19" s="16" t="n">
        <v>0</v>
      </c>
    </row>
    <row r="20">
      <c r="B20" s="17" t="s">
        <v>267</v>
      </c>
      <c r="C20" s="16" t="n">
        <v>0</v>
      </c>
      <c r="D20" s="16" t="n">
        <v>0</v>
      </c>
      <c r="E20" s="16" t="n">
        <v>0</v>
      </c>
      <c r="F20" s="16"/>
      <c r="G20" s="16" t="n">
        <v>0</v>
      </c>
      <c r="H20" s="16" t="n">
        <v>0</v>
      </c>
      <c r="I20" s="16" t="n">
        <v>0</v>
      </c>
      <c r="J20" s="16"/>
      <c r="K20" s="16" t="n">
        <v>0</v>
      </c>
      <c r="L20" s="16" t="n">
        <v>0</v>
      </c>
      <c r="M20" s="16" t="n">
        <v>0</v>
      </c>
      <c r="N20" s="16" t="n">
        <v>0</v>
      </c>
    </row>
    <row r="21">
      <c r="B21" s="17" t="s">
        <v>268</v>
      </c>
      <c r="C21" s="16" t="n">
        <v>0</v>
      </c>
      <c r="D21" s="16" t="n">
        <v>0</v>
      </c>
      <c r="E21" s="16" t="n">
        <v>0</v>
      </c>
      <c r="F21" s="16"/>
      <c r="G21" s="16" t="n">
        <v>0</v>
      </c>
      <c r="H21" s="16" t="n">
        <v>0</v>
      </c>
      <c r="I21" s="16" t="n">
        <v>0</v>
      </c>
      <c r="J21" s="16"/>
      <c r="K21" s="16" t="n">
        <v>0</v>
      </c>
      <c r="L21" s="16" t="n">
        <v>0</v>
      </c>
      <c r="M21" s="16" t="n">
        <v>0</v>
      </c>
      <c r="N21" s="16" t="n">
        <v>0</v>
      </c>
    </row>
    <row r="22">
      <c r="B22" s="17" t="s">
        <v>269</v>
      </c>
      <c r="C22" s="16" t="n">
        <v>0</v>
      </c>
      <c r="D22" s="16" t="n">
        <v>0</v>
      </c>
      <c r="E22" s="16" t="n">
        <v>0</v>
      </c>
      <c r="F22" s="16"/>
      <c r="G22" s="16" t="n">
        <v>0</v>
      </c>
      <c r="H22" s="16" t="n">
        <v>0</v>
      </c>
      <c r="I22" s="16" t="n">
        <v>0</v>
      </c>
      <c r="J22" s="16"/>
      <c r="K22" s="16" t="n">
        <v>0</v>
      </c>
      <c r="L22" s="16" t="n">
        <v>0</v>
      </c>
      <c r="M22" s="16" t="n">
        <v>0</v>
      </c>
      <c r="N22" s="16" t="n">
        <v>0</v>
      </c>
    </row>
    <row r="23">
      <c r="B23" s="17" t="s">
        <v>270</v>
      </c>
      <c r="C23" s="16" t="n">
        <v>0</v>
      </c>
      <c r="D23" s="16" t="n">
        <v>0</v>
      </c>
      <c r="E23" s="16" t="n">
        <v>0</v>
      </c>
      <c r="F23" s="16"/>
      <c r="G23" s="16" t="n">
        <v>0</v>
      </c>
      <c r="H23" s="16" t="n">
        <v>0</v>
      </c>
      <c r="I23" s="16" t="n">
        <v>0</v>
      </c>
      <c r="J23" s="16"/>
      <c r="K23" s="16" t="n">
        <v>0</v>
      </c>
      <c r="L23" s="16" t="n">
        <v>0</v>
      </c>
      <c r="M23" s="16" t="n">
        <v>0</v>
      </c>
      <c r="N23" s="16" t="n">
        <v>0</v>
      </c>
    </row>
    <row r="24">
      <c r="B24" s="17" t="s">
        <v>271</v>
      </c>
      <c r="C24" s="16" t="n">
        <v>0</v>
      </c>
      <c r="D24" s="16" t="n">
        <v>0</v>
      </c>
      <c r="E24" s="16" t="n">
        <v>0</v>
      </c>
      <c r="F24" s="16"/>
      <c r="G24" s="16" t="n">
        <v>0</v>
      </c>
      <c r="H24" s="16" t="n">
        <v>0</v>
      </c>
      <c r="I24" s="16" t="n">
        <v>0</v>
      </c>
      <c r="J24" s="16"/>
      <c r="K24" s="16" t="n">
        <v>0</v>
      </c>
      <c r="L24" s="16" t="n">
        <v>0</v>
      </c>
      <c r="M24" s="16" t="n">
        <v>0</v>
      </c>
      <c r="N24" s="16" t="n">
        <v>0</v>
      </c>
    </row>
    <row r="25">
      <c r="B25" s="17" t="s">
        <v>272</v>
      </c>
      <c r="C25" s="16" t="n">
        <v>0</v>
      </c>
      <c r="D25" s="16" t="n">
        <v>0</v>
      </c>
      <c r="E25" s="16" t="n">
        <v>0</v>
      </c>
      <c r="F25" s="16"/>
      <c r="G25" s="16" t="n">
        <v>0</v>
      </c>
      <c r="H25" s="16" t="n">
        <v>0</v>
      </c>
      <c r="I25" s="16" t="n">
        <v>0</v>
      </c>
      <c r="J25" s="16"/>
      <c r="K25" s="16" t="n">
        <v>0</v>
      </c>
      <c r="L25" s="16" t="n">
        <v>0</v>
      </c>
      <c r="M25" s="16" t="n">
        <v>0</v>
      </c>
      <c r="N25" s="16" t="n">
        <v>0</v>
      </c>
    </row>
    <row r="26">
      <c r="B26" s="17" t="s">
        <v>273</v>
      </c>
      <c r="C26" s="16" t="n">
        <v>0</v>
      </c>
      <c r="D26" s="16" t="n">
        <v>0</v>
      </c>
      <c r="E26" s="16" t="n">
        <v>0</v>
      </c>
      <c r="F26" s="16"/>
      <c r="G26" s="16" t="n">
        <v>0</v>
      </c>
      <c r="H26" s="16" t="n">
        <v>0</v>
      </c>
      <c r="I26" s="16" t="n">
        <v>0</v>
      </c>
      <c r="J26" s="16"/>
      <c r="K26" s="16" t="n">
        <v>0</v>
      </c>
      <c r="L26" s="16" t="n">
        <v>0</v>
      </c>
      <c r="M26" s="16" t="n">
        <v>0</v>
      </c>
      <c r="N26" s="16" t="n">
        <v>0</v>
      </c>
    </row>
    <row r="27">
      <c r="B27" s="17" t="s">
        <v>274</v>
      </c>
      <c r="C27" s="16" t="n">
        <v>0</v>
      </c>
      <c r="D27" s="16" t="n">
        <v>0</v>
      </c>
      <c r="E27" s="16" t="n">
        <v>0</v>
      </c>
      <c r="F27" s="16"/>
      <c r="G27" s="16" t="n">
        <v>0</v>
      </c>
      <c r="H27" s="16" t="n">
        <v>0</v>
      </c>
      <c r="I27" s="16" t="n">
        <v>0</v>
      </c>
      <c r="J27" s="16"/>
      <c r="K27" s="16" t="n">
        <v>0</v>
      </c>
      <c r="L27" s="16" t="n">
        <v>0</v>
      </c>
      <c r="M27" s="16" t="n">
        <v>0</v>
      </c>
      <c r="N27" s="16" t="n">
        <v>0</v>
      </c>
    </row>
    <row r="28">
      <c r="B28" s="17" t="s">
        <v>275</v>
      </c>
      <c r="C28" s="16" t="n">
        <v>0</v>
      </c>
      <c r="D28" s="16" t="n">
        <v>0</v>
      </c>
      <c r="E28" s="16" t="n">
        <v>0</v>
      </c>
      <c r="F28" s="16"/>
      <c r="G28" s="16" t="n">
        <v>0</v>
      </c>
      <c r="H28" s="16" t="n">
        <v>0</v>
      </c>
      <c r="I28" s="16" t="n">
        <v>0</v>
      </c>
      <c r="J28" s="16"/>
      <c r="K28" s="16" t="n">
        <v>0</v>
      </c>
      <c r="L28" s="16" t="n">
        <v>0</v>
      </c>
      <c r="M28" s="16" t="n">
        <v>0</v>
      </c>
      <c r="N28" s="16" t="n">
        <v>0</v>
      </c>
    </row>
    <row r="29">
      <c r="B29" s="17" t="s">
        <v>249</v>
      </c>
      <c r="C29" s="16" t="n">
        <v>0.0826614395025498</v>
      </c>
      <c r="D29" s="16" t="n">
        <v>0.0890510147808327</v>
      </c>
      <c r="E29" s="16" t="n">
        <v>0.0734412998863608</v>
      </c>
      <c r="F29" s="16"/>
      <c r="G29" s="16" t="n">
        <v>0.0836073837587686</v>
      </c>
      <c r="H29" s="16" t="n">
        <v>0.0696136404655003</v>
      </c>
      <c r="I29" s="16" t="n">
        <v>0.0944264259855304</v>
      </c>
      <c r="J29" s="16"/>
      <c r="K29" s="16" t="n">
        <v>0.07988334026834</v>
      </c>
      <c r="L29" s="16" t="n">
        <v>0.0714269314637467</v>
      </c>
      <c r="M29" s="16" t="n">
        <v>0.0916067798062691</v>
      </c>
      <c r="N29" s="16" t="n">
        <v>0.105676225144561</v>
      </c>
    </row>
    <row r="30">
      <c r="B30" s="17" t="s">
        <v>250</v>
      </c>
      <c r="C30" s="22" t="n">
        <v>0.152059628552977</v>
      </c>
      <c r="D30" s="22" t="n">
        <v>0.146226711581232</v>
      </c>
      <c r="E30" s="22" t="n">
        <v>0.158492910300646</v>
      </c>
      <c r="F30" s="22"/>
      <c r="G30" s="22" t="n">
        <v>0.154672647846385</v>
      </c>
      <c r="H30" s="22" t="n">
        <v>0.165208635606893</v>
      </c>
      <c r="I30" s="22" t="n">
        <v>0.138794841232306</v>
      </c>
      <c r="J30" s="22"/>
      <c r="K30" s="22" t="n">
        <v>0.152948475102392</v>
      </c>
      <c r="L30" s="22" t="n">
        <v>0.165686061896713</v>
      </c>
      <c r="M30" s="22" t="n">
        <v>0.125440828019162</v>
      </c>
      <c r="N30" s="22" t="n">
        <v>0.137769834595041</v>
      </c>
    </row>
    <row r="31">
      <c r="B31" s="18"/>
    </row>
    <row r="32">
      <c r="B32" t="s">
        <v>42</v>
      </c>
    </row>
    <row r="33">
      <c r="B33" t="s">
        <v>43</v>
      </c>
    </row>
    <row r="35">
      <c r="B35"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255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256</v>
      </c>
      <c r="C9" s="16" t="n">
        <v>0</v>
      </c>
      <c r="D9" s="16" t="n">
        <v>0</v>
      </c>
      <c r="E9" s="16" t="n">
        <v>0</v>
      </c>
      <c r="F9" s="16"/>
      <c r="G9" s="16" t="n">
        <v>0</v>
      </c>
      <c r="H9" s="16" t="n">
        <v>0</v>
      </c>
      <c r="I9" s="16" t="n">
        <v>0</v>
      </c>
      <c r="J9" s="16"/>
      <c r="K9" s="16" t="n">
        <v>0</v>
      </c>
      <c r="L9" s="16" t="n">
        <v>0</v>
      </c>
      <c r="M9" s="16" t="n">
        <v>0</v>
      </c>
      <c r="N9" s="16" t="n">
        <v>0</v>
      </c>
    </row>
    <row r="10">
      <c r="B10" s="17" t="s">
        <v>257</v>
      </c>
      <c r="C10" s="16" t="n">
        <v>0</v>
      </c>
      <c r="D10" s="16" t="n">
        <v>0</v>
      </c>
      <c r="E10" s="16" t="n">
        <v>0</v>
      </c>
      <c r="F10" s="16"/>
      <c r="G10" s="16" t="n">
        <v>0</v>
      </c>
      <c r="H10" s="16" t="n">
        <v>0</v>
      </c>
      <c r="I10" s="16" t="n">
        <v>0</v>
      </c>
      <c r="J10" s="16"/>
      <c r="K10" s="16" t="n">
        <v>0</v>
      </c>
      <c r="L10" s="16" t="n">
        <v>0</v>
      </c>
      <c r="M10" s="16" t="n">
        <v>0</v>
      </c>
      <c r="N10" s="16" t="n">
        <v>0</v>
      </c>
    </row>
    <row r="11">
      <c r="B11" s="17" t="s">
        <v>258</v>
      </c>
      <c r="C11" s="16" t="n">
        <v>0</v>
      </c>
      <c r="D11" s="16" t="n">
        <v>0</v>
      </c>
      <c r="E11" s="16" t="n">
        <v>0</v>
      </c>
      <c r="F11" s="16"/>
      <c r="G11" s="16" t="n">
        <v>0</v>
      </c>
      <c r="H11" s="16" t="n">
        <v>0</v>
      </c>
      <c r="I11" s="16" t="n">
        <v>0</v>
      </c>
      <c r="J11" s="16"/>
      <c r="K11" s="16" t="n">
        <v>0</v>
      </c>
      <c r="L11" s="16" t="n">
        <v>0</v>
      </c>
      <c r="M11" s="16" t="n">
        <v>0</v>
      </c>
      <c r="N11" s="16" t="n">
        <v>0</v>
      </c>
    </row>
    <row r="12">
      <c r="B12" s="17" t="s">
        <v>259</v>
      </c>
      <c r="C12" s="16" t="n">
        <v>0</v>
      </c>
      <c r="D12" s="16" t="n">
        <v>0</v>
      </c>
      <c r="E12" s="16" t="n">
        <v>0</v>
      </c>
      <c r="F12" s="16"/>
      <c r="G12" s="16" t="n">
        <v>0</v>
      </c>
      <c r="H12" s="16" t="n">
        <v>0</v>
      </c>
      <c r="I12" s="16" t="n">
        <v>0</v>
      </c>
      <c r="J12" s="16"/>
      <c r="K12" s="16" t="n">
        <v>0</v>
      </c>
      <c r="L12" s="16" t="n">
        <v>0</v>
      </c>
      <c r="M12" s="16" t="n">
        <v>0</v>
      </c>
      <c r="N12" s="16" t="n">
        <v>0</v>
      </c>
    </row>
    <row r="13">
      <c r="B13" s="17" t="s">
        <v>260</v>
      </c>
      <c r="C13" s="16" t="n">
        <v>0</v>
      </c>
      <c r="D13" s="16" t="n">
        <v>0</v>
      </c>
      <c r="E13" s="16" t="n">
        <v>0</v>
      </c>
      <c r="F13" s="16"/>
      <c r="G13" s="16" t="n">
        <v>0</v>
      </c>
      <c r="H13" s="16" t="n">
        <v>0</v>
      </c>
      <c r="I13" s="16" t="n">
        <v>0</v>
      </c>
      <c r="J13" s="16"/>
      <c r="K13" s="16" t="n">
        <v>0</v>
      </c>
      <c r="L13" s="16" t="n">
        <v>0</v>
      </c>
      <c r="M13" s="16" t="n">
        <v>0</v>
      </c>
      <c r="N13" s="16" t="n">
        <v>0</v>
      </c>
    </row>
    <row r="14">
      <c r="B14" s="17" t="s">
        <v>261</v>
      </c>
      <c r="C14" s="16" t="n">
        <v>0</v>
      </c>
      <c r="D14" s="16" t="n">
        <v>0</v>
      </c>
      <c r="E14" s="16" t="n">
        <v>0</v>
      </c>
      <c r="F14" s="16"/>
      <c r="G14" s="16" t="n">
        <v>0</v>
      </c>
      <c r="H14" s="16" t="n">
        <v>0</v>
      </c>
      <c r="I14" s="16" t="n">
        <v>0</v>
      </c>
      <c r="J14" s="16"/>
      <c r="K14" s="16" t="n">
        <v>0</v>
      </c>
      <c r="L14" s="16" t="n">
        <v>0</v>
      </c>
      <c r="M14" s="16" t="n">
        <v>0</v>
      </c>
      <c r="N14" s="16" t="n">
        <v>0</v>
      </c>
    </row>
    <row r="15">
      <c r="B15" s="17" t="s">
        <v>262</v>
      </c>
      <c r="C15" s="16" t="n">
        <v>0</v>
      </c>
      <c r="D15" s="16" t="n">
        <v>0</v>
      </c>
      <c r="E15" s="16" t="n">
        <v>0</v>
      </c>
      <c r="F15" s="16"/>
      <c r="G15" s="16" t="n">
        <v>0</v>
      </c>
      <c r="H15" s="16" t="n">
        <v>0</v>
      </c>
      <c r="I15" s="16" t="n">
        <v>0</v>
      </c>
      <c r="J15" s="16"/>
      <c r="K15" s="16" t="n">
        <v>0</v>
      </c>
      <c r="L15" s="16" t="n">
        <v>0</v>
      </c>
      <c r="M15" s="16" t="n">
        <v>0</v>
      </c>
      <c r="N15" s="16" t="n">
        <v>0</v>
      </c>
    </row>
    <row r="16">
      <c r="B16" s="17" t="s">
        <v>263</v>
      </c>
      <c r="C16" s="16" t="n">
        <v>0</v>
      </c>
      <c r="D16" s="16" t="n">
        <v>0</v>
      </c>
      <c r="E16" s="16" t="n">
        <v>0</v>
      </c>
      <c r="F16" s="16"/>
      <c r="G16" s="16" t="n">
        <v>0</v>
      </c>
      <c r="H16" s="16" t="n">
        <v>0</v>
      </c>
      <c r="I16" s="16" t="n">
        <v>0</v>
      </c>
      <c r="J16" s="16"/>
      <c r="K16" s="16" t="n">
        <v>0</v>
      </c>
      <c r="L16" s="16" t="n">
        <v>0</v>
      </c>
      <c r="M16" s="16" t="n">
        <v>0</v>
      </c>
      <c r="N16" s="16" t="n">
        <v>0</v>
      </c>
    </row>
    <row r="17">
      <c r="B17" s="17" t="s">
        <v>264</v>
      </c>
      <c r="C17" s="16" t="n">
        <v>0.73096218546702</v>
      </c>
      <c r="D17" s="16" t="n">
        <v>0.665414011924082</v>
      </c>
      <c r="E17" s="16" t="n">
        <v>0.792797848765001</v>
      </c>
      <c r="F17" s="16"/>
      <c r="G17" s="16" t="n">
        <v>0.722450493276479</v>
      </c>
      <c r="H17" s="16" t="n">
        <v>0.739883121139598</v>
      </c>
      <c r="I17" s="16" t="n">
        <v>0.726024653644049</v>
      </c>
      <c r="J17" s="16"/>
      <c r="K17" s="16" t="n">
        <v>0.747967080149085</v>
      </c>
      <c r="L17" s="16" t="n">
        <v>0.703337036952156</v>
      </c>
      <c r="M17" s="16" t="n">
        <v>0.703181161227933</v>
      </c>
      <c r="N17" s="16" t="n">
        <v>0.716194111555054</v>
      </c>
    </row>
    <row r="18">
      <c r="B18" s="17" t="s">
        <v>265</v>
      </c>
      <c r="C18" s="16" t="n">
        <v>0.112869944205461</v>
      </c>
      <c r="D18" s="16" t="n">
        <v>0.149457268389718</v>
      </c>
      <c r="E18" s="16" t="n">
        <v>0.0783571870010141</v>
      </c>
      <c r="F18" s="16"/>
      <c r="G18" s="16" t="n">
        <v>0.112402903064542</v>
      </c>
      <c r="H18" s="16" t="n">
        <v>0.103274695598914</v>
      </c>
      <c r="I18" s="16" t="n">
        <v>0.121981034113371</v>
      </c>
      <c r="J18" s="16"/>
      <c r="K18" s="16" t="n">
        <v>0.0952557524309802</v>
      </c>
      <c r="L18" s="16" t="n">
        <v>0.139650285529157</v>
      </c>
      <c r="M18" s="16" t="n">
        <v>0.151556191480903</v>
      </c>
      <c r="N18" s="16" t="n">
        <v>0.138315730619832</v>
      </c>
    </row>
    <row r="19">
      <c r="B19" s="17" t="s">
        <v>266</v>
      </c>
      <c r="C19" s="16" t="n">
        <v>0</v>
      </c>
      <c r="D19" s="16" t="n">
        <v>0</v>
      </c>
      <c r="E19" s="16" t="n">
        <v>0</v>
      </c>
      <c r="F19" s="16"/>
      <c r="G19" s="16" t="n">
        <v>0</v>
      </c>
      <c r="H19" s="16" t="n">
        <v>0</v>
      </c>
      <c r="I19" s="16" t="n">
        <v>0</v>
      </c>
      <c r="J19" s="16"/>
      <c r="K19" s="16" t="n">
        <v>0</v>
      </c>
      <c r="L19" s="16" t="n">
        <v>0</v>
      </c>
      <c r="M19" s="16" t="n">
        <v>0</v>
      </c>
      <c r="N19" s="16" t="n">
        <v>0</v>
      </c>
    </row>
    <row r="20">
      <c r="B20" s="17" t="s">
        <v>267</v>
      </c>
      <c r="C20" s="16" t="n">
        <v>0</v>
      </c>
      <c r="D20" s="16" t="n">
        <v>0</v>
      </c>
      <c r="E20" s="16" t="n">
        <v>0</v>
      </c>
      <c r="F20" s="16"/>
      <c r="G20" s="16" t="n">
        <v>0</v>
      </c>
      <c r="H20" s="16" t="n">
        <v>0</v>
      </c>
      <c r="I20" s="16" t="n">
        <v>0</v>
      </c>
      <c r="J20" s="16"/>
      <c r="K20" s="16" t="n">
        <v>0</v>
      </c>
      <c r="L20" s="16" t="n">
        <v>0</v>
      </c>
      <c r="M20" s="16" t="n">
        <v>0</v>
      </c>
      <c r="N20" s="16" t="n">
        <v>0</v>
      </c>
    </row>
    <row r="21">
      <c r="B21" s="17" t="s">
        <v>268</v>
      </c>
      <c r="C21" s="16" t="n">
        <v>0</v>
      </c>
      <c r="D21" s="16" t="n">
        <v>0</v>
      </c>
      <c r="E21" s="16" t="n">
        <v>0</v>
      </c>
      <c r="F21" s="16"/>
      <c r="G21" s="16" t="n">
        <v>0</v>
      </c>
      <c r="H21" s="16" t="n">
        <v>0</v>
      </c>
      <c r="I21" s="16" t="n">
        <v>0</v>
      </c>
      <c r="J21" s="16"/>
      <c r="K21" s="16" t="n">
        <v>0</v>
      </c>
      <c r="L21" s="16" t="n">
        <v>0</v>
      </c>
      <c r="M21" s="16" t="n">
        <v>0</v>
      </c>
      <c r="N21" s="16" t="n">
        <v>0</v>
      </c>
    </row>
    <row r="22">
      <c r="B22" s="17" t="s">
        <v>269</v>
      </c>
      <c r="C22" s="16" t="n">
        <v>0</v>
      </c>
      <c r="D22" s="16" t="n">
        <v>0</v>
      </c>
      <c r="E22" s="16" t="n">
        <v>0</v>
      </c>
      <c r="F22" s="16"/>
      <c r="G22" s="16" t="n">
        <v>0</v>
      </c>
      <c r="H22" s="16" t="n">
        <v>0</v>
      </c>
      <c r="I22" s="16" t="n">
        <v>0</v>
      </c>
      <c r="J22" s="16"/>
      <c r="K22" s="16" t="n">
        <v>0</v>
      </c>
      <c r="L22" s="16" t="n">
        <v>0</v>
      </c>
      <c r="M22" s="16" t="n">
        <v>0</v>
      </c>
      <c r="N22" s="16" t="n">
        <v>0</v>
      </c>
    </row>
    <row r="23">
      <c r="B23" s="17" t="s">
        <v>270</v>
      </c>
      <c r="C23" s="16" t="n">
        <v>0</v>
      </c>
      <c r="D23" s="16" t="n">
        <v>0</v>
      </c>
      <c r="E23" s="16" t="n">
        <v>0</v>
      </c>
      <c r="F23" s="16"/>
      <c r="G23" s="16" t="n">
        <v>0</v>
      </c>
      <c r="H23" s="16" t="n">
        <v>0</v>
      </c>
      <c r="I23" s="16" t="n">
        <v>0</v>
      </c>
      <c r="J23" s="16"/>
      <c r="K23" s="16" t="n">
        <v>0</v>
      </c>
      <c r="L23" s="16" t="n">
        <v>0</v>
      </c>
      <c r="M23" s="16" t="n">
        <v>0</v>
      </c>
      <c r="N23" s="16" t="n">
        <v>0</v>
      </c>
    </row>
    <row r="24">
      <c r="B24" s="17" t="s">
        <v>271</v>
      </c>
      <c r="C24" s="16" t="n">
        <v>0</v>
      </c>
      <c r="D24" s="16" t="n">
        <v>0</v>
      </c>
      <c r="E24" s="16" t="n">
        <v>0</v>
      </c>
      <c r="F24" s="16"/>
      <c r="G24" s="16" t="n">
        <v>0</v>
      </c>
      <c r="H24" s="16" t="n">
        <v>0</v>
      </c>
      <c r="I24" s="16" t="n">
        <v>0</v>
      </c>
      <c r="J24" s="16"/>
      <c r="K24" s="16" t="n">
        <v>0</v>
      </c>
      <c r="L24" s="16" t="n">
        <v>0</v>
      </c>
      <c r="M24" s="16" t="n">
        <v>0</v>
      </c>
      <c r="N24" s="16" t="n">
        <v>0</v>
      </c>
    </row>
    <row r="25">
      <c r="B25" s="17" t="s">
        <v>272</v>
      </c>
      <c r="C25" s="16" t="n">
        <v>0</v>
      </c>
      <c r="D25" s="16" t="n">
        <v>0</v>
      </c>
      <c r="E25" s="16" t="n">
        <v>0</v>
      </c>
      <c r="F25" s="16"/>
      <c r="G25" s="16" t="n">
        <v>0</v>
      </c>
      <c r="H25" s="16" t="n">
        <v>0</v>
      </c>
      <c r="I25" s="16" t="n">
        <v>0</v>
      </c>
      <c r="J25" s="16"/>
      <c r="K25" s="16" t="n">
        <v>0</v>
      </c>
      <c r="L25" s="16" t="n">
        <v>0</v>
      </c>
      <c r="M25" s="16" t="n">
        <v>0</v>
      </c>
      <c r="N25" s="16" t="n">
        <v>0</v>
      </c>
    </row>
    <row r="26">
      <c r="B26" s="17" t="s">
        <v>273</v>
      </c>
      <c r="C26" s="16" t="n">
        <v>0</v>
      </c>
      <c r="D26" s="16" t="n">
        <v>0</v>
      </c>
      <c r="E26" s="16" t="n">
        <v>0</v>
      </c>
      <c r="F26" s="16"/>
      <c r="G26" s="16" t="n">
        <v>0</v>
      </c>
      <c r="H26" s="16" t="n">
        <v>0</v>
      </c>
      <c r="I26" s="16" t="n">
        <v>0</v>
      </c>
      <c r="J26" s="16"/>
      <c r="K26" s="16" t="n">
        <v>0</v>
      </c>
      <c r="L26" s="16" t="n">
        <v>0</v>
      </c>
      <c r="M26" s="16" t="n">
        <v>0</v>
      </c>
      <c r="N26" s="16" t="n">
        <v>0</v>
      </c>
    </row>
    <row r="27">
      <c r="B27" s="17" t="s">
        <v>274</v>
      </c>
      <c r="C27" s="16" t="n">
        <v>0</v>
      </c>
      <c r="D27" s="16" t="n">
        <v>0</v>
      </c>
      <c r="E27" s="16" t="n">
        <v>0</v>
      </c>
      <c r="F27" s="16"/>
      <c r="G27" s="16" t="n">
        <v>0</v>
      </c>
      <c r="H27" s="16" t="n">
        <v>0</v>
      </c>
      <c r="I27" s="16" t="n">
        <v>0</v>
      </c>
      <c r="J27" s="16"/>
      <c r="K27" s="16" t="n">
        <v>0</v>
      </c>
      <c r="L27" s="16" t="n">
        <v>0</v>
      </c>
      <c r="M27" s="16" t="n">
        <v>0</v>
      </c>
      <c r="N27" s="16" t="n">
        <v>0</v>
      </c>
    </row>
    <row r="28">
      <c r="B28" s="17" t="s">
        <v>275</v>
      </c>
      <c r="C28" s="16" t="n">
        <v>0</v>
      </c>
      <c r="D28" s="16" t="n">
        <v>0</v>
      </c>
      <c r="E28" s="16" t="n">
        <v>0</v>
      </c>
      <c r="F28" s="16"/>
      <c r="G28" s="16" t="n">
        <v>0</v>
      </c>
      <c r="H28" s="16" t="n">
        <v>0</v>
      </c>
      <c r="I28" s="16" t="n">
        <v>0</v>
      </c>
      <c r="J28" s="16"/>
      <c r="K28" s="16" t="n">
        <v>0</v>
      </c>
      <c r="L28" s="16" t="n">
        <v>0</v>
      </c>
      <c r="M28" s="16" t="n">
        <v>0</v>
      </c>
      <c r="N28" s="16" t="n">
        <v>0</v>
      </c>
    </row>
    <row r="29">
      <c r="B29" s="17" t="s">
        <v>249</v>
      </c>
      <c r="C29" s="16" t="n">
        <v>0.0560114075862984</v>
      </c>
      <c r="D29" s="16" t="n">
        <v>0.0655330688888571</v>
      </c>
      <c r="E29" s="16" t="n">
        <v>0.0465533838778165</v>
      </c>
      <c r="F29" s="16"/>
      <c r="G29" s="16" t="n">
        <v>0.0537276925606128</v>
      </c>
      <c r="H29" s="16" t="n">
        <v>0.048023310179473</v>
      </c>
      <c r="I29" s="16" t="n">
        <v>0.0643448485903344</v>
      </c>
      <c r="J29" s="16"/>
      <c r="K29" s="16" t="n">
        <v>0.0536006033110102</v>
      </c>
      <c r="L29" s="16" t="n">
        <v>0.0543381065908285</v>
      </c>
      <c r="M29" s="16" t="n">
        <v>0.0632280113033461</v>
      </c>
      <c r="N29" s="16" t="n">
        <v>0.0702663864983438</v>
      </c>
    </row>
    <row r="30">
      <c r="B30" s="17" t="s">
        <v>250</v>
      </c>
      <c r="C30" s="22" t="n">
        <v>0.100156462741221</v>
      </c>
      <c r="D30" s="22" t="n">
        <v>0.119595650797343</v>
      </c>
      <c r="E30" s="22" t="n">
        <v>0.0822915803561681</v>
      </c>
      <c r="F30" s="22"/>
      <c r="G30" s="22" t="n">
        <v>0.111418911098366</v>
      </c>
      <c r="H30" s="22" t="n">
        <v>0.108818873082016</v>
      </c>
      <c r="I30" s="22" t="n">
        <v>0.0876494636522458</v>
      </c>
      <c r="J30" s="22"/>
      <c r="K30" s="22" t="n">
        <v>0.103176564108925</v>
      </c>
      <c r="L30" s="22" t="n">
        <v>0.102674570927859</v>
      </c>
      <c r="M30" s="22" t="n">
        <v>0.082034635987818</v>
      </c>
      <c r="N30" s="22" t="n">
        <v>0.0752237713267697</v>
      </c>
    </row>
    <row r="31">
      <c r="B31" s="18"/>
    </row>
    <row r="32">
      <c r="B32" t="s">
        <v>42</v>
      </c>
    </row>
    <row r="33">
      <c r="B33" t="s">
        <v>43</v>
      </c>
    </row>
    <row r="35">
      <c r="B35"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255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256</v>
      </c>
      <c r="C9" s="16" t="n">
        <v>0</v>
      </c>
      <c r="D9" s="16" t="n">
        <v>0</v>
      </c>
      <c r="E9" s="16" t="n">
        <v>0</v>
      </c>
      <c r="F9" s="16"/>
      <c r="G9" s="16" t="n">
        <v>0</v>
      </c>
      <c r="H9" s="16" t="n">
        <v>0</v>
      </c>
      <c r="I9" s="16" t="n">
        <v>0</v>
      </c>
      <c r="J9" s="16"/>
      <c r="K9" s="16" t="n">
        <v>0</v>
      </c>
      <c r="L9" s="16" t="n">
        <v>0</v>
      </c>
      <c r="M9" s="16" t="n">
        <v>0</v>
      </c>
      <c r="N9" s="16" t="n">
        <v>0</v>
      </c>
    </row>
    <row r="10">
      <c r="B10" s="17" t="s">
        <v>257</v>
      </c>
      <c r="C10" s="16" t="n">
        <v>0</v>
      </c>
      <c r="D10" s="16" t="n">
        <v>0</v>
      </c>
      <c r="E10" s="16" t="n">
        <v>0</v>
      </c>
      <c r="F10" s="16"/>
      <c r="G10" s="16" t="n">
        <v>0</v>
      </c>
      <c r="H10" s="16" t="n">
        <v>0</v>
      </c>
      <c r="I10" s="16" t="n">
        <v>0</v>
      </c>
      <c r="J10" s="16"/>
      <c r="K10" s="16" t="n">
        <v>0</v>
      </c>
      <c r="L10" s="16" t="n">
        <v>0</v>
      </c>
      <c r="M10" s="16" t="n">
        <v>0</v>
      </c>
      <c r="N10" s="16" t="n">
        <v>0</v>
      </c>
    </row>
    <row r="11">
      <c r="B11" s="17" t="s">
        <v>258</v>
      </c>
      <c r="C11" s="16" t="n">
        <v>0</v>
      </c>
      <c r="D11" s="16" t="n">
        <v>0</v>
      </c>
      <c r="E11" s="16" t="n">
        <v>0</v>
      </c>
      <c r="F11" s="16"/>
      <c r="G11" s="16" t="n">
        <v>0</v>
      </c>
      <c r="H11" s="16" t="n">
        <v>0</v>
      </c>
      <c r="I11" s="16" t="n">
        <v>0</v>
      </c>
      <c r="J11" s="16"/>
      <c r="K11" s="16" t="n">
        <v>0</v>
      </c>
      <c r="L11" s="16" t="n">
        <v>0</v>
      </c>
      <c r="M11" s="16" t="n">
        <v>0</v>
      </c>
      <c r="N11" s="16" t="n">
        <v>0</v>
      </c>
    </row>
    <row r="12">
      <c r="B12" s="17" t="s">
        <v>259</v>
      </c>
      <c r="C12" s="16" t="n">
        <v>0</v>
      </c>
      <c r="D12" s="16" t="n">
        <v>0</v>
      </c>
      <c r="E12" s="16" t="n">
        <v>0</v>
      </c>
      <c r="F12" s="16"/>
      <c r="G12" s="16" t="n">
        <v>0</v>
      </c>
      <c r="H12" s="16" t="n">
        <v>0</v>
      </c>
      <c r="I12" s="16" t="n">
        <v>0</v>
      </c>
      <c r="J12" s="16"/>
      <c r="K12" s="16" t="n">
        <v>0</v>
      </c>
      <c r="L12" s="16" t="n">
        <v>0</v>
      </c>
      <c r="M12" s="16" t="n">
        <v>0</v>
      </c>
      <c r="N12" s="16" t="n">
        <v>0</v>
      </c>
    </row>
    <row r="13">
      <c r="B13" s="17" t="s">
        <v>260</v>
      </c>
      <c r="C13" s="16" t="n">
        <v>0</v>
      </c>
      <c r="D13" s="16" t="n">
        <v>0</v>
      </c>
      <c r="E13" s="16" t="n">
        <v>0</v>
      </c>
      <c r="F13" s="16"/>
      <c r="G13" s="16" t="n">
        <v>0</v>
      </c>
      <c r="H13" s="16" t="n">
        <v>0</v>
      </c>
      <c r="I13" s="16" t="n">
        <v>0</v>
      </c>
      <c r="J13" s="16"/>
      <c r="K13" s="16" t="n">
        <v>0</v>
      </c>
      <c r="L13" s="16" t="n">
        <v>0</v>
      </c>
      <c r="M13" s="16" t="n">
        <v>0</v>
      </c>
      <c r="N13" s="16" t="n">
        <v>0</v>
      </c>
    </row>
    <row r="14">
      <c r="B14" s="17" t="s">
        <v>261</v>
      </c>
      <c r="C14" s="16" t="n">
        <v>0</v>
      </c>
      <c r="D14" s="16" t="n">
        <v>0</v>
      </c>
      <c r="E14" s="16" t="n">
        <v>0</v>
      </c>
      <c r="F14" s="16"/>
      <c r="G14" s="16" t="n">
        <v>0</v>
      </c>
      <c r="H14" s="16" t="n">
        <v>0</v>
      </c>
      <c r="I14" s="16" t="n">
        <v>0</v>
      </c>
      <c r="J14" s="16"/>
      <c r="K14" s="16" t="n">
        <v>0</v>
      </c>
      <c r="L14" s="16" t="n">
        <v>0</v>
      </c>
      <c r="M14" s="16" t="n">
        <v>0</v>
      </c>
      <c r="N14" s="16" t="n">
        <v>0</v>
      </c>
    </row>
    <row r="15">
      <c r="B15" s="17" t="s">
        <v>262</v>
      </c>
      <c r="C15" s="16" t="n">
        <v>0</v>
      </c>
      <c r="D15" s="16" t="n">
        <v>0</v>
      </c>
      <c r="E15" s="16" t="n">
        <v>0</v>
      </c>
      <c r="F15" s="16"/>
      <c r="G15" s="16" t="n">
        <v>0</v>
      </c>
      <c r="H15" s="16" t="n">
        <v>0</v>
      </c>
      <c r="I15" s="16" t="n">
        <v>0</v>
      </c>
      <c r="J15" s="16"/>
      <c r="K15" s="16" t="n">
        <v>0</v>
      </c>
      <c r="L15" s="16" t="n">
        <v>0</v>
      </c>
      <c r="M15" s="16" t="n">
        <v>0</v>
      </c>
      <c r="N15" s="16" t="n">
        <v>0</v>
      </c>
    </row>
    <row r="16">
      <c r="B16" s="17" t="s">
        <v>263</v>
      </c>
      <c r="C16" s="16" t="n">
        <v>0</v>
      </c>
      <c r="D16" s="16" t="n">
        <v>0</v>
      </c>
      <c r="E16" s="16" t="n">
        <v>0</v>
      </c>
      <c r="F16" s="16"/>
      <c r="G16" s="16" t="n">
        <v>0</v>
      </c>
      <c r="H16" s="16" t="n">
        <v>0</v>
      </c>
      <c r="I16" s="16" t="n">
        <v>0</v>
      </c>
      <c r="J16" s="16"/>
      <c r="K16" s="16" t="n">
        <v>0</v>
      </c>
      <c r="L16" s="16" t="n">
        <v>0</v>
      </c>
      <c r="M16" s="16" t="n">
        <v>0</v>
      </c>
      <c r="N16" s="16" t="n">
        <v>0</v>
      </c>
    </row>
    <row r="17">
      <c r="B17" s="17" t="s">
        <v>264</v>
      </c>
      <c r="C17" s="16" t="n">
        <v>0</v>
      </c>
      <c r="D17" s="16" t="n">
        <v>0</v>
      </c>
      <c r="E17" s="16" t="n">
        <v>0</v>
      </c>
      <c r="F17" s="16"/>
      <c r="G17" s="16" t="n">
        <v>0</v>
      </c>
      <c r="H17" s="16" t="n">
        <v>0</v>
      </c>
      <c r="I17" s="16" t="n">
        <v>0</v>
      </c>
      <c r="J17" s="16"/>
      <c r="K17" s="16" t="n">
        <v>0</v>
      </c>
      <c r="L17" s="16" t="n">
        <v>0</v>
      </c>
      <c r="M17" s="16" t="n">
        <v>0</v>
      </c>
      <c r="N17" s="16" t="n">
        <v>0</v>
      </c>
    </row>
    <row r="18">
      <c r="B18" s="17" t="s">
        <v>265</v>
      </c>
      <c r="C18" s="16" t="n">
        <v>0</v>
      </c>
      <c r="D18" s="16" t="n">
        <v>0</v>
      </c>
      <c r="E18" s="16" t="n">
        <v>0</v>
      </c>
      <c r="F18" s="16"/>
      <c r="G18" s="16" t="n">
        <v>0</v>
      </c>
      <c r="H18" s="16" t="n">
        <v>0</v>
      </c>
      <c r="I18" s="16" t="n">
        <v>0</v>
      </c>
      <c r="J18" s="16"/>
      <c r="K18" s="16" t="n">
        <v>0</v>
      </c>
      <c r="L18" s="16" t="n">
        <v>0</v>
      </c>
      <c r="M18" s="16" t="n">
        <v>0</v>
      </c>
      <c r="N18" s="16" t="n">
        <v>0</v>
      </c>
    </row>
    <row r="19">
      <c r="B19" s="17" t="s">
        <v>266</v>
      </c>
      <c r="C19" s="16" t="n">
        <v>0</v>
      </c>
      <c r="D19" s="16" t="n">
        <v>0</v>
      </c>
      <c r="E19" s="16" t="n">
        <v>0</v>
      </c>
      <c r="F19" s="16"/>
      <c r="G19" s="16" t="n">
        <v>0</v>
      </c>
      <c r="H19" s="16" t="n">
        <v>0</v>
      </c>
      <c r="I19" s="16" t="n">
        <v>0</v>
      </c>
      <c r="J19" s="16"/>
      <c r="K19" s="16" t="n">
        <v>0</v>
      </c>
      <c r="L19" s="16" t="n">
        <v>0</v>
      </c>
      <c r="M19" s="16" t="n">
        <v>0</v>
      </c>
      <c r="N19" s="16" t="n">
        <v>0</v>
      </c>
    </row>
    <row r="20">
      <c r="B20" s="17" t="s">
        <v>267</v>
      </c>
      <c r="C20" s="16" t="n">
        <v>0</v>
      </c>
      <c r="D20" s="16" t="n">
        <v>0</v>
      </c>
      <c r="E20" s="16" t="n">
        <v>0</v>
      </c>
      <c r="F20" s="16"/>
      <c r="G20" s="16" t="n">
        <v>0</v>
      </c>
      <c r="H20" s="16" t="n">
        <v>0</v>
      </c>
      <c r="I20" s="16" t="n">
        <v>0</v>
      </c>
      <c r="J20" s="16"/>
      <c r="K20" s="16" t="n">
        <v>0</v>
      </c>
      <c r="L20" s="16" t="n">
        <v>0</v>
      </c>
      <c r="M20" s="16" t="n">
        <v>0</v>
      </c>
      <c r="N20" s="16" t="n">
        <v>0</v>
      </c>
    </row>
    <row r="21">
      <c r="B21" s="17" t="s">
        <v>268</v>
      </c>
      <c r="C21" s="16" t="n">
        <v>0</v>
      </c>
      <c r="D21" s="16" t="n">
        <v>0</v>
      </c>
      <c r="E21" s="16" t="n">
        <v>0</v>
      </c>
      <c r="F21" s="16"/>
      <c r="G21" s="16" t="n">
        <v>0</v>
      </c>
      <c r="H21" s="16" t="n">
        <v>0</v>
      </c>
      <c r="I21" s="16" t="n">
        <v>0</v>
      </c>
      <c r="J21" s="16"/>
      <c r="K21" s="16" t="n">
        <v>0</v>
      </c>
      <c r="L21" s="16" t="n">
        <v>0</v>
      </c>
      <c r="M21" s="16" t="n">
        <v>0</v>
      </c>
      <c r="N21" s="16" t="n">
        <v>0</v>
      </c>
    </row>
    <row r="22">
      <c r="B22" s="17" t="s">
        <v>269</v>
      </c>
      <c r="C22" s="16" t="n">
        <v>0</v>
      </c>
      <c r="D22" s="16" t="n">
        <v>0</v>
      </c>
      <c r="E22" s="16" t="n">
        <v>0</v>
      </c>
      <c r="F22" s="16"/>
      <c r="G22" s="16" t="n">
        <v>0</v>
      </c>
      <c r="H22" s="16" t="n">
        <v>0</v>
      </c>
      <c r="I22" s="16" t="n">
        <v>0</v>
      </c>
      <c r="J22" s="16"/>
      <c r="K22" s="16" t="n">
        <v>0</v>
      </c>
      <c r="L22" s="16" t="n">
        <v>0</v>
      </c>
      <c r="M22" s="16" t="n">
        <v>0</v>
      </c>
      <c r="N22" s="16" t="n">
        <v>0</v>
      </c>
    </row>
    <row r="23">
      <c r="B23" s="17" t="s">
        <v>270</v>
      </c>
      <c r="C23" s="16" t="n">
        <v>0.686431672362204</v>
      </c>
      <c r="D23" s="16" t="n">
        <v>0.683532934778577</v>
      </c>
      <c r="E23" s="16" t="n">
        <v>0.687193175359017</v>
      </c>
      <c r="F23" s="16"/>
      <c r="G23" s="16" t="n">
        <v>0.662683006649074</v>
      </c>
      <c r="H23" s="16" t="n">
        <v>0.696983094325613</v>
      </c>
      <c r="I23" s="16" t="n">
        <v>0.685995252841086</v>
      </c>
      <c r="J23" s="16"/>
      <c r="K23" s="16" t="n">
        <v>0.668164706241002</v>
      </c>
      <c r="L23" s="16" t="n">
        <v>0.740381290795116</v>
      </c>
      <c r="M23" s="16" t="n">
        <v>0.725641050521926</v>
      </c>
      <c r="N23" s="16" t="n">
        <v>0.697666981308126</v>
      </c>
    </row>
    <row r="24">
      <c r="B24" s="17" t="s">
        <v>271</v>
      </c>
      <c r="C24" s="16" t="n">
        <v>0.139084519237278</v>
      </c>
      <c r="D24" s="16" t="n">
        <v>0.140840400094012</v>
      </c>
      <c r="E24" s="16" t="n">
        <v>0.139158267559709</v>
      </c>
      <c r="F24" s="16"/>
      <c r="G24" s="16" t="n">
        <v>0.168737135298986</v>
      </c>
      <c r="H24" s="16" t="n">
        <v>0.125550071174396</v>
      </c>
      <c r="I24" s="16" t="n">
        <v>0.139964280892556</v>
      </c>
      <c r="J24" s="16"/>
      <c r="K24" s="16" t="n">
        <v>0.143448485635228</v>
      </c>
      <c r="L24" s="16" t="n">
        <v>0.138754900522236</v>
      </c>
      <c r="M24" s="16" t="n">
        <v>0.124025058919299</v>
      </c>
      <c r="N24" s="16" t="n">
        <v>0.107666716145151</v>
      </c>
    </row>
    <row r="25">
      <c r="B25" s="17" t="s">
        <v>272</v>
      </c>
      <c r="C25" s="16" t="n">
        <v>0</v>
      </c>
      <c r="D25" s="16" t="n">
        <v>0</v>
      </c>
      <c r="E25" s="16" t="n">
        <v>0</v>
      </c>
      <c r="F25" s="16"/>
      <c r="G25" s="16" t="n">
        <v>0</v>
      </c>
      <c r="H25" s="16" t="n">
        <v>0</v>
      </c>
      <c r="I25" s="16" t="n">
        <v>0</v>
      </c>
      <c r="J25" s="16"/>
      <c r="K25" s="16" t="n">
        <v>0</v>
      </c>
      <c r="L25" s="16" t="n">
        <v>0</v>
      </c>
      <c r="M25" s="16" t="n">
        <v>0</v>
      </c>
      <c r="N25" s="16" t="n">
        <v>0</v>
      </c>
    </row>
    <row r="26">
      <c r="B26" s="17" t="s">
        <v>273</v>
      </c>
      <c r="C26" s="16" t="n">
        <v>0</v>
      </c>
      <c r="D26" s="16" t="n">
        <v>0</v>
      </c>
      <c r="E26" s="16" t="n">
        <v>0</v>
      </c>
      <c r="F26" s="16"/>
      <c r="G26" s="16" t="n">
        <v>0</v>
      </c>
      <c r="H26" s="16" t="n">
        <v>0</v>
      </c>
      <c r="I26" s="16" t="n">
        <v>0</v>
      </c>
      <c r="J26" s="16"/>
      <c r="K26" s="16" t="n">
        <v>0</v>
      </c>
      <c r="L26" s="16" t="n">
        <v>0</v>
      </c>
      <c r="M26" s="16" t="n">
        <v>0</v>
      </c>
      <c r="N26" s="16" t="n">
        <v>0</v>
      </c>
    </row>
    <row r="27">
      <c r="B27" s="17" t="s">
        <v>274</v>
      </c>
      <c r="C27" s="16" t="n">
        <v>0</v>
      </c>
      <c r="D27" s="16" t="n">
        <v>0</v>
      </c>
      <c r="E27" s="16" t="n">
        <v>0</v>
      </c>
      <c r="F27" s="16"/>
      <c r="G27" s="16" t="n">
        <v>0</v>
      </c>
      <c r="H27" s="16" t="n">
        <v>0</v>
      </c>
      <c r="I27" s="16" t="n">
        <v>0</v>
      </c>
      <c r="J27" s="16"/>
      <c r="K27" s="16" t="n">
        <v>0</v>
      </c>
      <c r="L27" s="16" t="n">
        <v>0</v>
      </c>
      <c r="M27" s="16" t="n">
        <v>0</v>
      </c>
      <c r="N27" s="16" t="n">
        <v>0</v>
      </c>
    </row>
    <row r="28">
      <c r="B28" s="17" t="s">
        <v>275</v>
      </c>
      <c r="C28" s="16" t="n">
        <v>0</v>
      </c>
      <c r="D28" s="16" t="n">
        <v>0</v>
      </c>
      <c r="E28" s="16" t="n">
        <v>0</v>
      </c>
      <c r="F28" s="16"/>
      <c r="G28" s="16" t="n">
        <v>0</v>
      </c>
      <c r="H28" s="16" t="n">
        <v>0</v>
      </c>
      <c r="I28" s="16" t="n">
        <v>0</v>
      </c>
      <c r="J28" s="16"/>
      <c r="K28" s="16" t="n">
        <v>0</v>
      </c>
      <c r="L28" s="16" t="n">
        <v>0</v>
      </c>
      <c r="M28" s="16" t="n">
        <v>0</v>
      </c>
      <c r="N28" s="16" t="n">
        <v>0</v>
      </c>
    </row>
    <row r="29">
      <c r="B29" s="17" t="s">
        <v>249</v>
      </c>
      <c r="C29" s="16" t="n">
        <v>0.0608720618139218</v>
      </c>
      <c r="D29" s="16" t="n">
        <v>0.0638820698890404</v>
      </c>
      <c r="E29" s="16" t="n">
        <v>0.058558380419259</v>
      </c>
      <c r="F29" s="16"/>
      <c r="G29" s="16" t="n">
        <v>0.050157815950437</v>
      </c>
      <c r="H29" s="16" t="n">
        <v>0.0596438148247655</v>
      </c>
      <c r="I29" s="16" t="n">
        <v>0.0662464110152664</v>
      </c>
      <c r="J29" s="16"/>
      <c r="K29" s="16" t="n">
        <v>0.059994630835707</v>
      </c>
      <c r="L29" s="16" t="n">
        <v>0.0514643502043312</v>
      </c>
      <c r="M29" s="16" t="n">
        <v>0.0524151043830753</v>
      </c>
      <c r="N29" s="16" t="n">
        <v>0.0962138965528571</v>
      </c>
    </row>
    <row r="30">
      <c r="B30" s="17" t="s">
        <v>250</v>
      </c>
      <c r="C30" s="22" t="n">
        <v>0.113611746586596</v>
      </c>
      <c r="D30" s="22" t="n">
        <v>0.111744595238371</v>
      </c>
      <c r="E30" s="22" t="n">
        <v>0.115090176662015</v>
      </c>
      <c r="F30" s="22"/>
      <c r="G30" s="22" t="n">
        <v>0.118422042101503</v>
      </c>
      <c r="H30" s="22" t="n">
        <v>0.117823019675226</v>
      </c>
      <c r="I30" s="22" t="n">
        <v>0.107794055251091</v>
      </c>
      <c r="J30" s="22"/>
      <c r="K30" s="22" t="n">
        <v>0.128392177288063</v>
      </c>
      <c r="L30" s="22" t="n">
        <v>0.0693994584783161</v>
      </c>
      <c r="M30" s="22" t="n">
        <v>0.0979187861756998</v>
      </c>
      <c r="N30" s="22" t="n">
        <v>0.098452405993866</v>
      </c>
    </row>
    <row r="31">
      <c r="B31" s="18"/>
    </row>
    <row r="32">
      <c r="B32" t="s">
        <v>42</v>
      </c>
    </row>
    <row r="33">
      <c r="B33" t="s">
        <v>43</v>
      </c>
    </row>
    <row r="35">
      <c r="B35"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255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256</v>
      </c>
      <c r="C9" s="16" t="n">
        <v>0</v>
      </c>
      <c r="D9" s="16" t="n">
        <v>0</v>
      </c>
      <c r="E9" s="16" t="n">
        <v>0</v>
      </c>
      <c r="F9" s="16"/>
      <c r="G9" s="16" t="n">
        <v>0</v>
      </c>
      <c r="H9" s="16" t="n">
        <v>0</v>
      </c>
      <c r="I9" s="16" t="n">
        <v>0</v>
      </c>
      <c r="J9" s="16"/>
      <c r="K9" s="16" t="n">
        <v>0</v>
      </c>
      <c r="L9" s="16" t="n">
        <v>0</v>
      </c>
      <c r="M9" s="16" t="n">
        <v>0</v>
      </c>
      <c r="N9" s="16" t="n">
        <v>0</v>
      </c>
    </row>
    <row r="10">
      <c r="B10" s="17" t="s">
        <v>257</v>
      </c>
      <c r="C10" s="16" t="n">
        <v>0</v>
      </c>
      <c r="D10" s="16" t="n">
        <v>0</v>
      </c>
      <c r="E10" s="16" t="n">
        <v>0</v>
      </c>
      <c r="F10" s="16"/>
      <c r="G10" s="16" t="n">
        <v>0</v>
      </c>
      <c r="H10" s="16" t="n">
        <v>0</v>
      </c>
      <c r="I10" s="16" t="n">
        <v>0</v>
      </c>
      <c r="J10" s="16"/>
      <c r="K10" s="16" t="n">
        <v>0</v>
      </c>
      <c r="L10" s="16" t="n">
        <v>0</v>
      </c>
      <c r="M10" s="16" t="n">
        <v>0</v>
      </c>
      <c r="N10" s="16" t="n">
        <v>0</v>
      </c>
    </row>
    <row r="11">
      <c r="B11" s="17" t="s">
        <v>258</v>
      </c>
      <c r="C11" s="16" t="n">
        <v>0</v>
      </c>
      <c r="D11" s="16" t="n">
        <v>0</v>
      </c>
      <c r="E11" s="16" t="n">
        <v>0</v>
      </c>
      <c r="F11" s="16"/>
      <c r="G11" s="16" t="n">
        <v>0</v>
      </c>
      <c r="H11" s="16" t="n">
        <v>0</v>
      </c>
      <c r="I11" s="16" t="n">
        <v>0</v>
      </c>
      <c r="J11" s="16"/>
      <c r="K11" s="16" t="n">
        <v>0</v>
      </c>
      <c r="L11" s="16" t="n">
        <v>0</v>
      </c>
      <c r="M11" s="16" t="n">
        <v>0</v>
      </c>
      <c r="N11" s="16" t="n">
        <v>0</v>
      </c>
    </row>
    <row r="12">
      <c r="B12" s="17" t="s">
        <v>259</v>
      </c>
      <c r="C12" s="16" t="n">
        <v>0</v>
      </c>
      <c r="D12" s="16" t="n">
        <v>0</v>
      </c>
      <c r="E12" s="16" t="n">
        <v>0</v>
      </c>
      <c r="F12" s="16"/>
      <c r="G12" s="16" t="n">
        <v>0</v>
      </c>
      <c r="H12" s="16" t="n">
        <v>0</v>
      </c>
      <c r="I12" s="16" t="n">
        <v>0</v>
      </c>
      <c r="J12" s="16"/>
      <c r="K12" s="16" t="n">
        <v>0</v>
      </c>
      <c r="L12" s="16" t="n">
        <v>0</v>
      </c>
      <c r="M12" s="16" t="n">
        <v>0</v>
      </c>
      <c r="N12" s="16" t="n">
        <v>0</v>
      </c>
    </row>
    <row r="13">
      <c r="B13" s="17" t="s">
        <v>260</v>
      </c>
      <c r="C13" s="16" t="n">
        <v>0</v>
      </c>
      <c r="D13" s="16" t="n">
        <v>0</v>
      </c>
      <c r="E13" s="16" t="n">
        <v>0</v>
      </c>
      <c r="F13" s="16"/>
      <c r="G13" s="16" t="n">
        <v>0</v>
      </c>
      <c r="H13" s="16" t="n">
        <v>0</v>
      </c>
      <c r="I13" s="16" t="n">
        <v>0</v>
      </c>
      <c r="J13" s="16"/>
      <c r="K13" s="16" t="n">
        <v>0</v>
      </c>
      <c r="L13" s="16" t="n">
        <v>0</v>
      </c>
      <c r="M13" s="16" t="n">
        <v>0</v>
      </c>
      <c r="N13" s="16" t="n">
        <v>0</v>
      </c>
    </row>
    <row r="14">
      <c r="B14" s="17" t="s">
        <v>261</v>
      </c>
      <c r="C14" s="16" t="n">
        <v>0</v>
      </c>
      <c r="D14" s="16" t="n">
        <v>0</v>
      </c>
      <c r="E14" s="16" t="n">
        <v>0</v>
      </c>
      <c r="F14" s="16"/>
      <c r="G14" s="16" t="n">
        <v>0</v>
      </c>
      <c r="H14" s="16" t="n">
        <v>0</v>
      </c>
      <c r="I14" s="16" t="n">
        <v>0</v>
      </c>
      <c r="J14" s="16"/>
      <c r="K14" s="16" t="n">
        <v>0</v>
      </c>
      <c r="L14" s="16" t="n">
        <v>0</v>
      </c>
      <c r="M14" s="16" t="n">
        <v>0</v>
      </c>
      <c r="N14" s="16" t="n">
        <v>0</v>
      </c>
    </row>
    <row r="15">
      <c r="B15" s="17" t="s">
        <v>262</v>
      </c>
      <c r="C15" s="16" t="n">
        <v>0</v>
      </c>
      <c r="D15" s="16" t="n">
        <v>0</v>
      </c>
      <c r="E15" s="16" t="n">
        <v>0</v>
      </c>
      <c r="F15" s="16"/>
      <c r="G15" s="16" t="n">
        <v>0</v>
      </c>
      <c r="H15" s="16" t="n">
        <v>0</v>
      </c>
      <c r="I15" s="16" t="n">
        <v>0</v>
      </c>
      <c r="J15" s="16"/>
      <c r="K15" s="16" t="n">
        <v>0</v>
      </c>
      <c r="L15" s="16" t="n">
        <v>0</v>
      </c>
      <c r="M15" s="16" t="n">
        <v>0</v>
      </c>
      <c r="N15" s="16" t="n">
        <v>0</v>
      </c>
    </row>
    <row r="16">
      <c r="B16" s="17" t="s">
        <v>263</v>
      </c>
      <c r="C16" s="16" t="n">
        <v>0</v>
      </c>
      <c r="D16" s="16" t="n">
        <v>0</v>
      </c>
      <c r="E16" s="16" t="n">
        <v>0</v>
      </c>
      <c r="F16" s="16"/>
      <c r="G16" s="16" t="n">
        <v>0</v>
      </c>
      <c r="H16" s="16" t="n">
        <v>0</v>
      </c>
      <c r="I16" s="16" t="n">
        <v>0</v>
      </c>
      <c r="J16" s="16"/>
      <c r="K16" s="16" t="n">
        <v>0</v>
      </c>
      <c r="L16" s="16" t="n">
        <v>0</v>
      </c>
      <c r="M16" s="16" t="n">
        <v>0</v>
      </c>
      <c r="N16" s="16" t="n">
        <v>0</v>
      </c>
    </row>
    <row r="17">
      <c r="B17" s="17" t="s">
        <v>264</v>
      </c>
      <c r="C17" s="16" t="n">
        <v>0</v>
      </c>
      <c r="D17" s="16" t="n">
        <v>0</v>
      </c>
      <c r="E17" s="16" t="n">
        <v>0</v>
      </c>
      <c r="F17" s="16"/>
      <c r="G17" s="16" t="n">
        <v>0</v>
      </c>
      <c r="H17" s="16" t="n">
        <v>0</v>
      </c>
      <c r="I17" s="16" t="n">
        <v>0</v>
      </c>
      <c r="J17" s="16"/>
      <c r="K17" s="16" t="n">
        <v>0</v>
      </c>
      <c r="L17" s="16" t="n">
        <v>0</v>
      </c>
      <c r="M17" s="16" t="n">
        <v>0</v>
      </c>
      <c r="N17" s="16" t="n">
        <v>0</v>
      </c>
    </row>
    <row r="18">
      <c r="B18" s="17" t="s">
        <v>265</v>
      </c>
      <c r="C18" s="16" t="n">
        <v>0</v>
      </c>
      <c r="D18" s="16" t="n">
        <v>0</v>
      </c>
      <c r="E18" s="16" t="n">
        <v>0</v>
      </c>
      <c r="F18" s="16"/>
      <c r="G18" s="16" t="n">
        <v>0</v>
      </c>
      <c r="H18" s="16" t="n">
        <v>0</v>
      </c>
      <c r="I18" s="16" t="n">
        <v>0</v>
      </c>
      <c r="J18" s="16"/>
      <c r="K18" s="16" t="n">
        <v>0</v>
      </c>
      <c r="L18" s="16" t="n">
        <v>0</v>
      </c>
      <c r="M18" s="16" t="n">
        <v>0</v>
      </c>
      <c r="N18" s="16" t="n">
        <v>0</v>
      </c>
    </row>
    <row r="19">
      <c r="B19" s="17" t="s">
        <v>266</v>
      </c>
      <c r="C19" s="16" t="n">
        <v>0</v>
      </c>
      <c r="D19" s="16" t="n">
        <v>0</v>
      </c>
      <c r="E19" s="16" t="n">
        <v>0</v>
      </c>
      <c r="F19" s="16"/>
      <c r="G19" s="16" t="n">
        <v>0</v>
      </c>
      <c r="H19" s="16" t="n">
        <v>0</v>
      </c>
      <c r="I19" s="16" t="n">
        <v>0</v>
      </c>
      <c r="J19" s="16"/>
      <c r="K19" s="16" t="n">
        <v>0</v>
      </c>
      <c r="L19" s="16" t="n">
        <v>0</v>
      </c>
      <c r="M19" s="16" t="n">
        <v>0</v>
      </c>
      <c r="N19" s="16" t="n">
        <v>0</v>
      </c>
    </row>
    <row r="20">
      <c r="B20" s="17" t="s">
        <v>267</v>
      </c>
      <c r="C20" s="16" t="n">
        <v>0</v>
      </c>
      <c r="D20" s="16" t="n">
        <v>0</v>
      </c>
      <c r="E20" s="16" t="n">
        <v>0</v>
      </c>
      <c r="F20" s="16"/>
      <c r="G20" s="16" t="n">
        <v>0</v>
      </c>
      <c r="H20" s="16" t="n">
        <v>0</v>
      </c>
      <c r="I20" s="16" t="n">
        <v>0</v>
      </c>
      <c r="J20" s="16"/>
      <c r="K20" s="16" t="n">
        <v>0</v>
      </c>
      <c r="L20" s="16" t="n">
        <v>0</v>
      </c>
      <c r="M20" s="16" t="n">
        <v>0</v>
      </c>
      <c r="N20" s="16" t="n">
        <v>0</v>
      </c>
    </row>
    <row r="21">
      <c r="B21" s="17" t="s">
        <v>268</v>
      </c>
      <c r="C21" s="16" t="n">
        <v>0</v>
      </c>
      <c r="D21" s="16" t="n">
        <v>0</v>
      </c>
      <c r="E21" s="16" t="n">
        <v>0</v>
      </c>
      <c r="F21" s="16"/>
      <c r="G21" s="16" t="n">
        <v>0</v>
      </c>
      <c r="H21" s="16" t="n">
        <v>0</v>
      </c>
      <c r="I21" s="16" t="n">
        <v>0</v>
      </c>
      <c r="J21" s="16"/>
      <c r="K21" s="16" t="n">
        <v>0</v>
      </c>
      <c r="L21" s="16" t="n">
        <v>0</v>
      </c>
      <c r="M21" s="16" t="n">
        <v>0</v>
      </c>
      <c r="N21" s="16" t="n">
        <v>0</v>
      </c>
    </row>
    <row r="22">
      <c r="B22" s="17" t="s">
        <v>269</v>
      </c>
      <c r="C22" s="16" t="n">
        <v>0</v>
      </c>
      <c r="D22" s="16" t="n">
        <v>0</v>
      </c>
      <c r="E22" s="16" t="n">
        <v>0</v>
      </c>
      <c r="F22" s="16"/>
      <c r="G22" s="16" t="n">
        <v>0</v>
      </c>
      <c r="H22" s="16" t="n">
        <v>0</v>
      </c>
      <c r="I22" s="16" t="n">
        <v>0</v>
      </c>
      <c r="J22" s="16"/>
      <c r="K22" s="16" t="n">
        <v>0</v>
      </c>
      <c r="L22" s="16" t="n">
        <v>0</v>
      </c>
      <c r="M22" s="16" t="n">
        <v>0</v>
      </c>
      <c r="N22" s="16" t="n">
        <v>0</v>
      </c>
    </row>
    <row r="23">
      <c r="B23" s="17" t="s">
        <v>270</v>
      </c>
      <c r="C23" s="16" t="n">
        <v>0</v>
      </c>
      <c r="D23" s="16" t="n">
        <v>0</v>
      </c>
      <c r="E23" s="16" t="n">
        <v>0</v>
      </c>
      <c r="F23" s="16"/>
      <c r="G23" s="16" t="n">
        <v>0</v>
      </c>
      <c r="H23" s="16" t="n">
        <v>0</v>
      </c>
      <c r="I23" s="16" t="n">
        <v>0</v>
      </c>
      <c r="J23" s="16"/>
      <c r="K23" s="16" t="n">
        <v>0</v>
      </c>
      <c r="L23" s="16" t="n">
        <v>0</v>
      </c>
      <c r="M23" s="16" t="n">
        <v>0</v>
      </c>
      <c r="N23" s="16" t="n">
        <v>0</v>
      </c>
    </row>
    <row r="24">
      <c r="B24" s="17" t="s">
        <v>271</v>
      </c>
      <c r="C24" s="16" t="n">
        <v>0</v>
      </c>
      <c r="D24" s="16" t="n">
        <v>0</v>
      </c>
      <c r="E24" s="16" t="n">
        <v>0</v>
      </c>
      <c r="F24" s="16"/>
      <c r="G24" s="16" t="n">
        <v>0</v>
      </c>
      <c r="H24" s="16" t="n">
        <v>0</v>
      </c>
      <c r="I24" s="16" t="n">
        <v>0</v>
      </c>
      <c r="J24" s="16"/>
      <c r="K24" s="16" t="n">
        <v>0</v>
      </c>
      <c r="L24" s="16" t="n">
        <v>0</v>
      </c>
      <c r="M24" s="16" t="n">
        <v>0</v>
      </c>
      <c r="N24" s="16" t="n">
        <v>0</v>
      </c>
    </row>
    <row r="25">
      <c r="B25" s="17" t="s">
        <v>272</v>
      </c>
      <c r="C25" s="16" t="n">
        <v>0.710915078649894</v>
      </c>
      <c r="D25" s="16" t="n">
        <v>0.698921779520032</v>
      </c>
      <c r="E25" s="16" t="n">
        <v>0.7236488506724</v>
      </c>
      <c r="F25" s="16"/>
      <c r="G25" s="16" t="n">
        <v>0.695706722170341</v>
      </c>
      <c r="H25" s="16" t="n">
        <v>0.705325843206372</v>
      </c>
      <c r="I25" s="16" t="n">
        <v>0.722121521890555</v>
      </c>
      <c r="J25" s="16"/>
      <c r="K25" s="16" t="n">
        <v>0.698321808945969</v>
      </c>
      <c r="L25" s="16" t="n">
        <v>0.73232820293649</v>
      </c>
      <c r="M25" s="16" t="n">
        <v>0.787602715101068</v>
      </c>
      <c r="N25" s="16" t="n">
        <v>0.722674024357695</v>
      </c>
    </row>
    <row r="26">
      <c r="B26" s="17" t="s">
        <v>273</v>
      </c>
      <c r="C26" s="16" t="n">
        <v>0.092962361982657</v>
      </c>
      <c r="D26" s="16" t="n">
        <v>0.0993176289790041</v>
      </c>
      <c r="E26" s="16" t="n">
        <v>0.0862783773030636</v>
      </c>
      <c r="F26" s="16"/>
      <c r="G26" s="16" t="n">
        <v>0.118233382228472</v>
      </c>
      <c r="H26" s="16" t="n">
        <v>0.0995962666495635</v>
      </c>
      <c r="I26" s="16" t="n">
        <v>0.0768097034661574</v>
      </c>
      <c r="J26" s="16"/>
      <c r="K26" s="16" t="n">
        <v>0.0955758236748237</v>
      </c>
      <c r="L26" s="16" t="n">
        <v>0.100453626717815</v>
      </c>
      <c r="M26" s="16" t="n">
        <v>0.0448149769571368</v>
      </c>
      <c r="N26" s="16" t="n">
        <v>0.0942800465159856</v>
      </c>
    </row>
    <row r="27">
      <c r="B27" s="17" t="s">
        <v>274</v>
      </c>
      <c r="C27" s="16" t="n">
        <v>0</v>
      </c>
      <c r="D27" s="16" t="n">
        <v>0</v>
      </c>
      <c r="E27" s="16" t="n">
        <v>0</v>
      </c>
      <c r="F27" s="16"/>
      <c r="G27" s="16" t="n">
        <v>0</v>
      </c>
      <c r="H27" s="16" t="n">
        <v>0</v>
      </c>
      <c r="I27" s="16" t="n">
        <v>0</v>
      </c>
      <c r="J27" s="16"/>
      <c r="K27" s="16" t="n">
        <v>0</v>
      </c>
      <c r="L27" s="16" t="n">
        <v>0</v>
      </c>
      <c r="M27" s="16" t="n">
        <v>0</v>
      </c>
      <c r="N27" s="16" t="n">
        <v>0</v>
      </c>
    </row>
    <row r="28">
      <c r="B28" s="17" t="s">
        <v>275</v>
      </c>
      <c r="C28" s="16" t="n">
        <v>0</v>
      </c>
      <c r="D28" s="16" t="n">
        <v>0</v>
      </c>
      <c r="E28" s="16" t="n">
        <v>0</v>
      </c>
      <c r="F28" s="16"/>
      <c r="G28" s="16" t="n">
        <v>0</v>
      </c>
      <c r="H28" s="16" t="n">
        <v>0</v>
      </c>
      <c r="I28" s="16" t="n">
        <v>0</v>
      </c>
      <c r="J28" s="16"/>
      <c r="K28" s="16" t="n">
        <v>0</v>
      </c>
      <c r="L28" s="16" t="n">
        <v>0</v>
      </c>
      <c r="M28" s="16" t="n">
        <v>0</v>
      </c>
      <c r="N28" s="16" t="n">
        <v>0</v>
      </c>
    </row>
    <row r="29">
      <c r="B29" s="17" t="s">
        <v>249</v>
      </c>
      <c r="C29" s="16" t="n">
        <v>0.0625710012185613</v>
      </c>
      <c r="D29" s="16" t="n">
        <v>0.0579077002629322</v>
      </c>
      <c r="E29" s="16" t="n">
        <v>0.0688458302823268</v>
      </c>
      <c r="F29" s="16"/>
      <c r="G29" s="16" t="n">
        <v>0.0463053337992432</v>
      </c>
      <c r="H29" s="16" t="n">
        <v>0.0591990160406588</v>
      </c>
      <c r="I29" s="16" t="n">
        <v>0.0721322923656682</v>
      </c>
      <c r="J29" s="16"/>
      <c r="K29" s="16" t="n">
        <v>0.0619868236891118</v>
      </c>
      <c r="L29" s="16" t="n">
        <v>0.0579156100444824</v>
      </c>
      <c r="M29" s="16" t="n">
        <v>0.0665118208061171</v>
      </c>
      <c r="N29" s="16" t="n">
        <v>0.0496213222287418</v>
      </c>
    </row>
    <row r="30">
      <c r="B30" s="17" t="s">
        <v>250</v>
      </c>
      <c r="C30" s="22" t="n">
        <v>0.133551558148887</v>
      </c>
      <c r="D30" s="22" t="n">
        <v>0.143852891238031</v>
      </c>
      <c r="E30" s="22" t="n">
        <v>0.12122694174221</v>
      </c>
      <c r="F30" s="22"/>
      <c r="G30" s="22" t="n">
        <v>0.139754561801943</v>
      </c>
      <c r="H30" s="22" t="n">
        <v>0.135878874103405</v>
      </c>
      <c r="I30" s="22" t="n">
        <v>0.12893648227762</v>
      </c>
      <c r="J30" s="22"/>
      <c r="K30" s="22" t="n">
        <v>0.144115543690095</v>
      </c>
      <c r="L30" s="22" t="n">
        <v>0.109302560301212</v>
      </c>
      <c r="M30" s="22" t="n">
        <v>0.101070487135678</v>
      </c>
      <c r="N30" s="22" t="n">
        <v>0.133424606897577</v>
      </c>
    </row>
    <row r="31">
      <c r="B31" s="18"/>
    </row>
    <row r="32">
      <c r="B32" t="s">
        <v>42</v>
      </c>
    </row>
    <row r="33">
      <c r="B33" t="s">
        <v>43</v>
      </c>
    </row>
    <row r="35">
      <c r="B35"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255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256</v>
      </c>
      <c r="C9" s="16" t="n">
        <v>0</v>
      </c>
      <c r="D9" s="16" t="n">
        <v>0</v>
      </c>
      <c r="E9" s="16" t="n">
        <v>0</v>
      </c>
      <c r="F9" s="16"/>
      <c r="G9" s="16" t="n">
        <v>0</v>
      </c>
      <c r="H9" s="16" t="n">
        <v>0</v>
      </c>
      <c r="I9" s="16" t="n">
        <v>0</v>
      </c>
      <c r="J9" s="16"/>
      <c r="K9" s="16" t="n">
        <v>0</v>
      </c>
      <c r="L9" s="16" t="n">
        <v>0</v>
      </c>
      <c r="M9" s="16" t="n">
        <v>0</v>
      </c>
      <c r="N9" s="16" t="n">
        <v>0</v>
      </c>
    </row>
    <row r="10">
      <c r="B10" s="17" t="s">
        <v>257</v>
      </c>
      <c r="C10" s="16" t="n">
        <v>0</v>
      </c>
      <c r="D10" s="16" t="n">
        <v>0</v>
      </c>
      <c r="E10" s="16" t="n">
        <v>0</v>
      </c>
      <c r="F10" s="16"/>
      <c r="G10" s="16" t="n">
        <v>0</v>
      </c>
      <c r="H10" s="16" t="n">
        <v>0</v>
      </c>
      <c r="I10" s="16" t="n">
        <v>0</v>
      </c>
      <c r="J10" s="16"/>
      <c r="K10" s="16" t="n">
        <v>0</v>
      </c>
      <c r="L10" s="16" t="n">
        <v>0</v>
      </c>
      <c r="M10" s="16" t="n">
        <v>0</v>
      </c>
      <c r="N10" s="16" t="n">
        <v>0</v>
      </c>
    </row>
    <row r="11">
      <c r="B11" s="17" t="s">
        <v>258</v>
      </c>
      <c r="C11" s="16" t="n">
        <v>0</v>
      </c>
      <c r="D11" s="16" t="n">
        <v>0</v>
      </c>
      <c r="E11" s="16" t="n">
        <v>0</v>
      </c>
      <c r="F11" s="16"/>
      <c r="G11" s="16" t="n">
        <v>0</v>
      </c>
      <c r="H11" s="16" t="n">
        <v>0</v>
      </c>
      <c r="I11" s="16" t="n">
        <v>0</v>
      </c>
      <c r="J11" s="16"/>
      <c r="K11" s="16" t="n">
        <v>0</v>
      </c>
      <c r="L11" s="16" t="n">
        <v>0</v>
      </c>
      <c r="M11" s="16" t="n">
        <v>0</v>
      </c>
      <c r="N11" s="16" t="n">
        <v>0</v>
      </c>
    </row>
    <row r="12">
      <c r="B12" s="17" t="s">
        <v>259</v>
      </c>
      <c r="C12" s="16" t="n">
        <v>0</v>
      </c>
      <c r="D12" s="16" t="n">
        <v>0</v>
      </c>
      <c r="E12" s="16" t="n">
        <v>0</v>
      </c>
      <c r="F12" s="16"/>
      <c r="G12" s="16" t="n">
        <v>0</v>
      </c>
      <c r="H12" s="16" t="n">
        <v>0</v>
      </c>
      <c r="I12" s="16" t="n">
        <v>0</v>
      </c>
      <c r="J12" s="16"/>
      <c r="K12" s="16" t="n">
        <v>0</v>
      </c>
      <c r="L12" s="16" t="n">
        <v>0</v>
      </c>
      <c r="M12" s="16" t="n">
        <v>0</v>
      </c>
      <c r="N12" s="16" t="n">
        <v>0</v>
      </c>
    </row>
    <row r="13">
      <c r="B13" s="17" t="s">
        <v>260</v>
      </c>
      <c r="C13" s="16" t="n">
        <v>0</v>
      </c>
      <c r="D13" s="16" t="n">
        <v>0</v>
      </c>
      <c r="E13" s="16" t="n">
        <v>0</v>
      </c>
      <c r="F13" s="16"/>
      <c r="G13" s="16" t="n">
        <v>0</v>
      </c>
      <c r="H13" s="16" t="n">
        <v>0</v>
      </c>
      <c r="I13" s="16" t="n">
        <v>0</v>
      </c>
      <c r="J13" s="16"/>
      <c r="K13" s="16" t="n">
        <v>0</v>
      </c>
      <c r="L13" s="16" t="n">
        <v>0</v>
      </c>
      <c r="M13" s="16" t="n">
        <v>0</v>
      </c>
      <c r="N13" s="16" t="n">
        <v>0</v>
      </c>
    </row>
    <row r="14">
      <c r="B14" s="17" t="s">
        <v>261</v>
      </c>
      <c r="C14" s="16" t="n">
        <v>0</v>
      </c>
      <c r="D14" s="16" t="n">
        <v>0</v>
      </c>
      <c r="E14" s="16" t="n">
        <v>0</v>
      </c>
      <c r="F14" s="16"/>
      <c r="G14" s="16" t="n">
        <v>0</v>
      </c>
      <c r="H14" s="16" t="n">
        <v>0</v>
      </c>
      <c r="I14" s="16" t="n">
        <v>0</v>
      </c>
      <c r="J14" s="16"/>
      <c r="K14" s="16" t="n">
        <v>0</v>
      </c>
      <c r="L14" s="16" t="n">
        <v>0</v>
      </c>
      <c r="M14" s="16" t="n">
        <v>0</v>
      </c>
      <c r="N14" s="16" t="n">
        <v>0</v>
      </c>
    </row>
    <row r="15">
      <c r="B15" s="17" t="s">
        <v>262</v>
      </c>
      <c r="C15" s="16" t="n">
        <v>0</v>
      </c>
      <c r="D15" s="16" t="n">
        <v>0</v>
      </c>
      <c r="E15" s="16" t="n">
        <v>0</v>
      </c>
      <c r="F15" s="16"/>
      <c r="G15" s="16" t="n">
        <v>0</v>
      </c>
      <c r="H15" s="16" t="n">
        <v>0</v>
      </c>
      <c r="I15" s="16" t="n">
        <v>0</v>
      </c>
      <c r="J15" s="16"/>
      <c r="K15" s="16" t="n">
        <v>0</v>
      </c>
      <c r="L15" s="16" t="n">
        <v>0</v>
      </c>
      <c r="M15" s="16" t="n">
        <v>0</v>
      </c>
      <c r="N15" s="16" t="n">
        <v>0</v>
      </c>
    </row>
    <row r="16">
      <c r="B16" s="17" t="s">
        <v>263</v>
      </c>
      <c r="C16" s="16" t="n">
        <v>0</v>
      </c>
      <c r="D16" s="16" t="n">
        <v>0</v>
      </c>
      <c r="E16" s="16" t="n">
        <v>0</v>
      </c>
      <c r="F16" s="16"/>
      <c r="G16" s="16" t="n">
        <v>0</v>
      </c>
      <c r="H16" s="16" t="n">
        <v>0</v>
      </c>
      <c r="I16" s="16" t="n">
        <v>0</v>
      </c>
      <c r="J16" s="16"/>
      <c r="K16" s="16" t="n">
        <v>0</v>
      </c>
      <c r="L16" s="16" t="n">
        <v>0</v>
      </c>
      <c r="M16" s="16" t="n">
        <v>0</v>
      </c>
      <c r="N16" s="16" t="n">
        <v>0</v>
      </c>
    </row>
    <row r="17">
      <c r="B17" s="17" t="s">
        <v>264</v>
      </c>
      <c r="C17" s="16" t="n">
        <v>0</v>
      </c>
      <c r="D17" s="16" t="n">
        <v>0</v>
      </c>
      <c r="E17" s="16" t="n">
        <v>0</v>
      </c>
      <c r="F17" s="16"/>
      <c r="G17" s="16" t="n">
        <v>0</v>
      </c>
      <c r="H17" s="16" t="n">
        <v>0</v>
      </c>
      <c r="I17" s="16" t="n">
        <v>0</v>
      </c>
      <c r="J17" s="16"/>
      <c r="K17" s="16" t="n">
        <v>0</v>
      </c>
      <c r="L17" s="16" t="n">
        <v>0</v>
      </c>
      <c r="M17" s="16" t="n">
        <v>0</v>
      </c>
      <c r="N17" s="16" t="n">
        <v>0</v>
      </c>
    </row>
    <row r="18">
      <c r="B18" s="17" t="s">
        <v>265</v>
      </c>
      <c r="C18" s="16" t="n">
        <v>0</v>
      </c>
      <c r="D18" s="16" t="n">
        <v>0</v>
      </c>
      <c r="E18" s="16" t="n">
        <v>0</v>
      </c>
      <c r="F18" s="16"/>
      <c r="G18" s="16" t="n">
        <v>0</v>
      </c>
      <c r="H18" s="16" t="n">
        <v>0</v>
      </c>
      <c r="I18" s="16" t="n">
        <v>0</v>
      </c>
      <c r="J18" s="16"/>
      <c r="K18" s="16" t="n">
        <v>0</v>
      </c>
      <c r="L18" s="16" t="n">
        <v>0</v>
      </c>
      <c r="M18" s="16" t="n">
        <v>0</v>
      </c>
      <c r="N18" s="16" t="n">
        <v>0</v>
      </c>
    </row>
    <row r="19">
      <c r="B19" s="17" t="s">
        <v>266</v>
      </c>
      <c r="C19" s="16" t="n">
        <v>0</v>
      </c>
      <c r="D19" s="16" t="n">
        <v>0</v>
      </c>
      <c r="E19" s="16" t="n">
        <v>0</v>
      </c>
      <c r="F19" s="16"/>
      <c r="G19" s="16" t="n">
        <v>0</v>
      </c>
      <c r="H19" s="16" t="n">
        <v>0</v>
      </c>
      <c r="I19" s="16" t="n">
        <v>0</v>
      </c>
      <c r="J19" s="16"/>
      <c r="K19" s="16" t="n">
        <v>0</v>
      </c>
      <c r="L19" s="16" t="n">
        <v>0</v>
      </c>
      <c r="M19" s="16" t="n">
        <v>0</v>
      </c>
      <c r="N19" s="16" t="n">
        <v>0</v>
      </c>
    </row>
    <row r="20">
      <c r="B20" s="17" t="s">
        <v>267</v>
      </c>
      <c r="C20" s="16" t="n">
        <v>0</v>
      </c>
      <c r="D20" s="16" t="n">
        <v>0</v>
      </c>
      <c r="E20" s="16" t="n">
        <v>0</v>
      </c>
      <c r="F20" s="16"/>
      <c r="G20" s="16" t="n">
        <v>0</v>
      </c>
      <c r="H20" s="16" t="n">
        <v>0</v>
      </c>
      <c r="I20" s="16" t="n">
        <v>0</v>
      </c>
      <c r="J20" s="16"/>
      <c r="K20" s="16" t="n">
        <v>0</v>
      </c>
      <c r="L20" s="16" t="n">
        <v>0</v>
      </c>
      <c r="M20" s="16" t="n">
        <v>0</v>
      </c>
      <c r="N20" s="16" t="n">
        <v>0</v>
      </c>
    </row>
    <row r="21">
      <c r="B21" s="17" t="s">
        <v>268</v>
      </c>
      <c r="C21" s="16" t="n">
        <v>0</v>
      </c>
      <c r="D21" s="16" t="n">
        <v>0</v>
      </c>
      <c r="E21" s="16" t="n">
        <v>0</v>
      </c>
      <c r="F21" s="16"/>
      <c r="G21" s="16" t="n">
        <v>0</v>
      </c>
      <c r="H21" s="16" t="n">
        <v>0</v>
      </c>
      <c r="I21" s="16" t="n">
        <v>0</v>
      </c>
      <c r="J21" s="16"/>
      <c r="K21" s="16" t="n">
        <v>0</v>
      </c>
      <c r="L21" s="16" t="n">
        <v>0</v>
      </c>
      <c r="M21" s="16" t="n">
        <v>0</v>
      </c>
      <c r="N21" s="16" t="n">
        <v>0</v>
      </c>
    </row>
    <row r="22">
      <c r="B22" s="17" t="s">
        <v>269</v>
      </c>
      <c r="C22" s="16" t="n">
        <v>0</v>
      </c>
      <c r="D22" s="16" t="n">
        <v>0</v>
      </c>
      <c r="E22" s="16" t="n">
        <v>0</v>
      </c>
      <c r="F22" s="16"/>
      <c r="G22" s="16" t="n">
        <v>0</v>
      </c>
      <c r="H22" s="16" t="n">
        <v>0</v>
      </c>
      <c r="I22" s="16" t="n">
        <v>0</v>
      </c>
      <c r="J22" s="16"/>
      <c r="K22" s="16" t="n">
        <v>0</v>
      </c>
      <c r="L22" s="16" t="n">
        <v>0</v>
      </c>
      <c r="M22" s="16" t="n">
        <v>0</v>
      </c>
      <c r="N22" s="16" t="n">
        <v>0</v>
      </c>
    </row>
    <row r="23">
      <c r="B23" s="17" t="s">
        <v>270</v>
      </c>
      <c r="C23" s="16" t="n">
        <v>0</v>
      </c>
      <c r="D23" s="16" t="n">
        <v>0</v>
      </c>
      <c r="E23" s="16" t="n">
        <v>0</v>
      </c>
      <c r="F23" s="16"/>
      <c r="G23" s="16" t="n">
        <v>0</v>
      </c>
      <c r="H23" s="16" t="n">
        <v>0</v>
      </c>
      <c r="I23" s="16" t="n">
        <v>0</v>
      </c>
      <c r="J23" s="16"/>
      <c r="K23" s="16" t="n">
        <v>0</v>
      </c>
      <c r="L23" s="16" t="n">
        <v>0</v>
      </c>
      <c r="M23" s="16" t="n">
        <v>0</v>
      </c>
      <c r="N23" s="16" t="n">
        <v>0</v>
      </c>
    </row>
    <row r="24">
      <c r="B24" s="17" t="s">
        <v>271</v>
      </c>
      <c r="C24" s="16" t="n">
        <v>0</v>
      </c>
      <c r="D24" s="16" t="n">
        <v>0</v>
      </c>
      <c r="E24" s="16" t="n">
        <v>0</v>
      </c>
      <c r="F24" s="16"/>
      <c r="G24" s="16" t="n">
        <v>0</v>
      </c>
      <c r="H24" s="16" t="n">
        <v>0</v>
      </c>
      <c r="I24" s="16" t="n">
        <v>0</v>
      </c>
      <c r="J24" s="16"/>
      <c r="K24" s="16" t="n">
        <v>0</v>
      </c>
      <c r="L24" s="16" t="n">
        <v>0</v>
      </c>
      <c r="M24" s="16" t="n">
        <v>0</v>
      </c>
      <c r="N24" s="16" t="n">
        <v>0</v>
      </c>
    </row>
    <row r="25">
      <c r="B25" s="17" t="s">
        <v>272</v>
      </c>
      <c r="C25" s="16" t="n">
        <v>0</v>
      </c>
      <c r="D25" s="16" t="n">
        <v>0</v>
      </c>
      <c r="E25" s="16" t="n">
        <v>0</v>
      </c>
      <c r="F25" s="16"/>
      <c r="G25" s="16" t="n">
        <v>0</v>
      </c>
      <c r="H25" s="16" t="n">
        <v>0</v>
      </c>
      <c r="I25" s="16" t="n">
        <v>0</v>
      </c>
      <c r="J25" s="16"/>
      <c r="K25" s="16" t="n">
        <v>0</v>
      </c>
      <c r="L25" s="16" t="n">
        <v>0</v>
      </c>
      <c r="M25" s="16" t="n">
        <v>0</v>
      </c>
      <c r="N25" s="16" t="n">
        <v>0</v>
      </c>
    </row>
    <row r="26">
      <c r="B26" s="17" t="s">
        <v>273</v>
      </c>
      <c r="C26" s="16" t="n">
        <v>0</v>
      </c>
      <c r="D26" s="16" t="n">
        <v>0</v>
      </c>
      <c r="E26" s="16" t="n">
        <v>0</v>
      </c>
      <c r="F26" s="16"/>
      <c r="G26" s="16" t="n">
        <v>0</v>
      </c>
      <c r="H26" s="16" t="n">
        <v>0</v>
      </c>
      <c r="I26" s="16" t="n">
        <v>0</v>
      </c>
      <c r="J26" s="16"/>
      <c r="K26" s="16" t="n">
        <v>0</v>
      </c>
      <c r="L26" s="16" t="n">
        <v>0</v>
      </c>
      <c r="M26" s="16" t="n">
        <v>0</v>
      </c>
      <c r="N26" s="16" t="n">
        <v>0</v>
      </c>
    </row>
    <row r="27">
      <c r="B27" s="17" t="s">
        <v>274</v>
      </c>
      <c r="C27" s="16" t="n">
        <v>0.694076693226807</v>
      </c>
      <c r="D27" s="16" t="n">
        <v>0.675379198432603</v>
      </c>
      <c r="E27" s="16" t="n">
        <v>0.715571375907348</v>
      </c>
      <c r="F27" s="16"/>
      <c r="G27" s="16" t="n">
        <v>0.650008965415586</v>
      </c>
      <c r="H27" s="16" t="n">
        <v>0.693167514674439</v>
      </c>
      <c r="I27" s="16" t="n">
        <v>0.712327470633823</v>
      </c>
      <c r="J27" s="16"/>
      <c r="K27" s="16" t="n">
        <v>0.699985691054056</v>
      </c>
      <c r="L27" s="16" t="n">
        <v>0.713271503633078</v>
      </c>
      <c r="M27" s="16" t="n">
        <v>0.711800583179013</v>
      </c>
      <c r="N27" s="16" t="n">
        <v>0.621827877616088</v>
      </c>
    </row>
    <row r="28">
      <c r="B28" s="17" t="s">
        <v>275</v>
      </c>
      <c r="C28" s="16" t="n">
        <v>0.147398211742917</v>
      </c>
      <c r="D28" s="16" t="n">
        <v>0.166041268733613</v>
      </c>
      <c r="E28" s="16" t="n">
        <v>0.12882743079987</v>
      </c>
      <c r="F28" s="16"/>
      <c r="G28" s="16" t="n">
        <v>0.183348204863043</v>
      </c>
      <c r="H28" s="16" t="n">
        <v>0.156557130332373</v>
      </c>
      <c r="I28" s="16" t="n">
        <v>0.124678730438702</v>
      </c>
      <c r="J28" s="16"/>
      <c r="K28" s="16" t="n">
        <v>0.134203769591863</v>
      </c>
      <c r="L28" s="16" t="n">
        <v>0.157337198616697</v>
      </c>
      <c r="M28" s="16" t="n">
        <v>0.141390499110315</v>
      </c>
      <c r="N28" s="16" t="n">
        <v>0.229167836661784</v>
      </c>
    </row>
    <row r="29">
      <c r="B29" s="17" t="s">
        <v>249</v>
      </c>
      <c r="C29" s="16" t="n">
        <v>0.0597294930999723</v>
      </c>
      <c r="D29" s="16" t="n">
        <v>0.0620682614496524</v>
      </c>
      <c r="E29" s="16" t="n">
        <v>0.0560925637409174</v>
      </c>
      <c r="F29" s="16"/>
      <c r="G29" s="16" t="n">
        <v>0.0655853337601656</v>
      </c>
      <c r="H29" s="16" t="n">
        <v>0.0454863215985416</v>
      </c>
      <c r="I29" s="16" t="n">
        <v>0.0706673469589455</v>
      </c>
      <c r="J29" s="16"/>
      <c r="K29" s="16" t="n">
        <v>0.0621063952118067</v>
      </c>
      <c r="L29" s="16" t="n">
        <v>0.052469293894956</v>
      </c>
      <c r="M29" s="16" t="n">
        <v>0.0597140145075964</v>
      </c>
      <c r="N29" s="16" t="n">
        <v>0.0573624594807809</v>
      </c>
    </row>
    <row r="30">
      <c r="B30" s="17" t="s">
        <v>250</v>
      </c>
      <c r="C30" s="22" t="n">
        <v>0.0987956019303037</v>
      </c>
      <c r="D30" s="22" t="n">
        <v>0.0965112713841317</v>
      </c>
      <c r="E30" s="22" t="n">
        <v>0.0995086295518648</v>
      </c>
      <c r="F30" s="22"/>
      <c r="G30" s="22" t="n">
        <v>0.101057495961205</v>
      </c>
      <c r="H30" s="22" t="n">
        <v>0.104789033394646</v>
      </c>
      <c r="I30" s="22" t="n">
        <v>0.0923264519685287</v>
      </c>
      <c r="J30" s="22"/>
      <c r="K30" s="22" t="n">
        <v>0.103704144142274</v>
      </c>
      <c r="L30" s="22" t="n">
        <v>0.0769220038552688</v>
      </c>
      <c r="M30" s="22" t="n">
        <v>0.0870949032030752</v>
      </c>
      <c r="N30" s="22" t="n">
        <v>0.0916418262413469</v>
      </c>
    </row>
    <row r="31">
      <c r="B31" s="18"/>
    </row>
    <row r="32">
      <c r="B32" t="s">
        <v>42</v>
      </c>
    </row>
    <row r="33">
      <c r="B33" t="s">
        <v>43</v>
      </c>
    </row>
    <row r="35">
      <c r="B35"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47</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0.192854543524742</v>
      </c>
      <c r="D9" s="16" t="n">
        <v>0.21542791076509</v>
      </c>
      <c r="E9" s="16" t="n">
        <v>0.16707235307241</v>
      </c>
      <c r="F9" s="16"/>
      <c r="G9" s="16" t="n">
        <v>0.278891517411328</v>
      </c>
      <c r="H9" s="16" t="n">
        <v>0.183617697486806</v>
      </c>
      <c r="I9" s="16" t="n">
        <v>0.167466652282567</v>
      </c>
      <c r="J9" s="16"/>
      <c r="K9" s="16" t="n">
        <v>0.209418533272921</v>
      </c>
      <c r="L9" s="16" t="n">
        <v>0.157091460055375</v>
      </c>
      <c r="M9" s="16" t="n">
        <v>0.128839231138093</v>
      </c>
      <c r="N9" s="16" t="n">
        <v>0.193458559607242</v>
      </c>
    </row>
    <row r="10">
      <c r="B10" s="17" t="s">
        <v>37</v>
      </c>
      <c r="C10" s="16" t="n">
        <v>0.230647759034403</v>
      </c>
      <c r="D10" s="16" t="n">
        <v>0.250059238998237</v>
      </c>
      <c r="E10" s="16" t="n">
        <v>0.209630260168536</v>
      </c>
      <c r="F10" s="16"/>
      <c r="G10" s="16" t="n">
        <v>0.214316444841656</v>
      </c>
      <c r="H10" s="16" t="n">
        <v>0.253656168595149</v>
      </c>
      <c r="I10" s="16" t="n">
        <v>0.215692834993355</v>
      </c>
      <c r="J10" s="16"/>
      <c r="K10" s="16" t="n">
        <v>0.250628542312341</v>
      </c>
      <c r="L10" s="16" t="n">
        <v>0.21966819409061</v>
      </c>
      <c r="M10" s="16" t="n">
        <v>0.186242968414156</v>
      </c>
      <c r="N10" s="16" t="n">
        <v>0.165642396462759</v>
      </c>
    </row>
    <row r="11">
      <c r="B11" s="17" t="s">
        <v>38</v>
      </c>
      <c r="C11" s="16" t="n">
        <v>0.138587924681654</v>
      </c>
      <c r="D11" s="16" t="n">
        <v>0.160264502268528</v>
      </c>
      <c r="E11" s="16" t="n">
        <v>0.120514054477387</v>
      </c>
      <c r="F11" s="16"/>
      <c r="G11" s="16" t="n">
        <v>0.13206829270781</v>
      </c>
      <c r="H11" s="16" t="n">
        <v>0.149530605492354</v>
      </c>
      <c r="I11" s="16" t="n">
        <v>0.130982745541941</v>
      </c>
      <c r="J11" s="16"/>
      <c r="K11" s="16" t="n">
        <v>0.13370117990909</v>
      </c>
      <c r="L11" s="16" t="n">
        <v>0.164264299244944</v>
      </c>
      <c r="M11" s="16" t="n">
        <v>0.108785195623199</v>
      </c>
      <c r="N11" s="16" t="n">
        <v>0.148251774855247</v>
      </c>
    </row>
    <row r="12">
      <c r="B12" s="17" t="s">
        <v>39</v>
      </c>
      <c r="C12" s="16" t="n">
        <v>0.302761962978283</v>
      </c>
      <c r="D12" s="16" t="n">
        <v>0.286004663596581</v>
      </c>
      <c r="E12" s="16" t="n">
        <v>0.321635931505217</v>
      </c>
      <c r="F12" s="16"/>
      <c r="G12" s="16" t="n">
        <v>0.248981448733639</v>
      </c>
      <c r="H12" s="16" t="n">
        <v>0.275843815970133</v>
      </c>
      <c r="I12" s="16" t="n">
        <v>0.349045492950259</v>
      </c>
      <c r="J12" s="16"/>
      <c r="K12" s="16" t="n">
        <v>0.299762590614538</v>
      </c>
      <c r="L12" s="16" t="n">
        <v>0.299882560170086</v>
      </c>
      <c r="M12" s="16" t="n">
        <v>0.33753318006953</v>
      </c>
      <c r="N12" s="16" t="n">
        <v>0.302839066928704</v>
      </c>
    </row>
    <row r="13">
      <c r="B13" s="17" t="s">
        <v>40</v>
      </c>
      <c r="C13" s="22" t="n">
        <v>0.135147809780918</v>
      </c>
      <c r="D13" s="22" t="n">
        <v>0.0882436843715652</v>
      </c>
      <c r="E13" s="22" t="n">
        <v>0.18114740077645</v>
      </c>
      <c r="F13" s="22"/>
      <c r="G13" s="22" t="n">
        <v>0.125742296305567</v>
      </c>
      <c r="H13" s="22" t="n">
        <v>0.137351712455558</v>
      </c>
      <c r="I13" s="22" t="n">
        <v>0.136812274231878</v>
      </c>
      <c r="J13" s="22"/>
      <c r="K13" s="22" t="n">
        <v>0.10648915389111</v>
      </c>
      <c r="L13" s="22" t="n">
        <v>0.159093486438984</v>
      </c>
      <c r="M13" s="22" t="n">
        <v>0.238599424755022</v>
      </c>
      <c r="N13" s="22" t="n">
        <v>0.189808202146047</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255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256</v>
      </c>
      <c r="C9" s="16" t="n">
        <v>0</v>
      </c>
      <c r="D9" s="16" t="n">
        <v>0</v>
      </c>
      <c r="E9" s="16" t="n">
        <v>0</v>
      </c>
      <c r="F9" s="16"/>
      <c r="G9" s="16" t="n">
        <v>0</v>
      </c>
      <c r="H9" s="16" t="n">
        <v>0</v>
      </c>
      <c r="I9" s="16" t="n">
        <v>0</v>
      </c>
      <c r="J9" s="16"/>
      <c r="K9" s="16" t="n">
        <v>0</v>
      </c>
      <c r="L9" s="16" t="n">
        <v>0</v>
      </c>
      <c r="M9" s="16" t="n">
        <v>0</v>
      </c>
      <c r="N9" s="16" t="n">
        <v>0</v>
      </c>
    </row>
    <row r="10">
      <c r="B10" s="17" t="s">
        <v>257</v>
      </c>
      <c r="C10" s="16" t="n">
        <v>0</v>
      </c>
      <c r="D10" s="16" t="n">
        <v>0</v>
      </c>
      <c r="E10" s="16" t="n">
        <v>0</v>
      </c>
      <c r="F10" s="16"/>
      <c r="G10" s="16" t="n">
        <v>0</v>
      </c>
      <c r="H10" s="16" t="n">
        <v>0</v>
      </c>
      <c r="I10" s="16" t="n">
        <v>0</v>
      </c>
      <c r="J10" s="16"/>
      <c r="K10" s="16" t="n">
        <v>0</v>
      </c>
      <c r="L10" s="16" t="n">
        <v>0</v>
      </c>
      <c r="M10" s="16" t="n">
        <v>0</v>
      </c>
      <c r="N10" s="16" t="n">
        <v>0</v>
      </c>
    </row>
    <row r="11">
      <c r="B11" s="17" t="s">
        <v>258</v>
      </c>
      <c r="C11" s="16" t="n">
        <v>0</v>
      </c>
      <c r="D11" s="16" t="n">
        <v>0</v>
      </c>
      <c r="E11" s="16" t="n">
        <v>0</v>
      </c>
      <c r="F11" s="16"/>
      <c r="G11" s="16" t="n">
        <v>0</v>
      </c>
      <c r="H11" s="16" t="n">
        <v>0</v>
      </c>
      <c r="I11" s="16" t="n">
        <v>0</v>
      </c>
      <c r="J11" s="16"/>
      <c r="K11" s="16" t="n">
        <v>0</v>
      </c>
      <c r="L11" s="16" t="n">
        <v>0</v>
      </c>
      <c r="M11" s="16" t="n">
        <v>0</v>
      </c>
      <c r="N11" s="16" t="n">
        <v>0</v>
      </c>
    </row>
    <row r="12">
      <c r="B12" s="17" t="s">
        <v>259</v>
      </c>
      <c r="C12" s="16" t="n">
        <v>0</v>
      </c>
      <c r="D12" s="16" t="n">
        <v>0</v>
      </c>
      <c r="E12" s="16" t="n">
        <v>0</v>
      </c>
      <c r="F12" s="16"/>
      <c r="G12" s="16" t="n">
        <v>0</v>
      </c>
      <c r="H12" s="16" t="n">
        <v>0</v>
      </c>
      <c r="I12" s="16" t="n">
        <v>0</v>
      </c>
      <c r="J12" s="16"/>
      <c r="K12" s="16" t="n">
        <v>0</v>
      </c>
      <c r="L12" s="16" t="n">
        <v>0</v>
      </c>
      <c r="M12" s="16" t="n">
        <v>0</v>
      </c>
      <c r="N12" s="16" t="n">
        <v>0</v>
      </c>
    </row>
    <row r="13">
      <c r="B13" s="17" t="s">
        <v>260</v>
      </c>
      <c r="C13" s="16" t="n">
        <v>0</v>
      </c>
      <c r="D13" s="16" t="n">
        <v>0</v>
      </c>
      <c r="E13" s="16" t="n">
        <v>0</v>
      </c>
      <c r="F13" s="16"/>
      <c r="G13" s="16" t="n">
        <v>0</v>
      </c>
      <c r="H13" s="16" t="n">
        <v>0</v>
      </c>
      <c r="I13" s="16" t="n">
        <v>0</v>
      </c>
      <c r="J13" s="16"/>
      <c r="K13" s="16" t="n">
        <v>0</v>
      </c>
      <c r="L13" s="16" t="n">
        <v>0</v>
      </c>
      <c r="M13" s="16" t="n">
        <v>0</v>
      </c>
      <c r="N13" s="16" t="n">
        <v>0</v>
      </c>
    </row>
    <row r="14">
      <c r="B14" s="17" t="s">
        <v>261</v>
      </c>
      <c r="C14" s="16" t="n">
        <v>0</v>
      </c>
      <c r="D14" s="16" t="n">
        <v>0</v>
      </c>
      <c r="E14" s="16" t="n">
        <v>0</v>
      </c>
      <c r="F14" s="16"/>
      <c r="G14" s="16" t="n">
        <v>0</v>
      </c>
      <c r="H14" s="16" t="n">
        <v>0</v>
      </c>
      <c r="I14" s="16" t="n">
        <v>0</v>
      </c>
      <c r="J14" s="16"/>
      <c r="K14" s="16" t="n">
        <v>0</v>
      </c>
      <c r="L14" s="16" t="n">
        <v>0</v>
      </c>
      <c r="M14" s="16" t="n">
        <v>0</v>
      </c>
      <c r="N14" s="16" t="n">
        <v>0</v>
      </c>
    </row>
    <row r="15">
      <c r="B15" s="17" t="s">
        <v>262</v>
      </c>
      <c r="C15" s="16" t="n">
        <v>0</v>
      </c>
      <c r="D15" s="16" t="n">
        <v>0</v>
      </c>
      <c r="E15" s="16" t="n">
        <v>0</v>
      </c>
      <c r="F15" s="16"/>
      <c r="G15" s="16" t="n">
        <v>0</v>
      </c>
      <c r="H15" s="16" t="n">
        <v>0</v>
      </c>
      <c r="I15" s="16" t="n">
        <v>0</v>
      </c>
      <c r="J15" s="16"/>
      <c r="K15" s="16" t="n">
        <v>0</v>
      </c>
      <c r="L15" s="16" t="n">
        <v>0</v>
      </c>
      <c r="M15" s="16" t="n">
        <v>0</v>
      </c>
      <c r="N15" s="16" t="n">
        <v>0</v>
      </c>
    </row>
    <row r="16">
      <c r="B16" s="17" t="s">
        <v>263</v>
      </c>
      <c r="C16" s="16" t="n">
        <v>0</v>
      </c>
      <c r="D16" s="16" t="n">
        <v>0</v>
      </c>
      <c r="E16" s="16" t="n">
        <v>0</v>
      </c>
      <c r="F16" s="16"/>
      <c r="G16" s="16" t="n">
        <v>0</v>
      </c>
      <c r="H16" s="16" t="n">
        <v>0</v>
      </c>
      <c r="I16" s="16" t="n">
        <v>0</v>
      </c>
      <c r="J16" s="16"/>
      <c r="K16" s="16" t="n">
        <v>0</v>
      </c>
      <c r="L16" s="16" t="n">
        <v>0</v>
      </c>
      <c r="M16" s="16" t="n">
        <v>0</v>
      </c>
      <c r="N16" s="16" t="n">
        <v>0</v>
      </c>
    </row>
    <row r="17">
      <c r="B17" s="17" t="s">
        <v>264</v>
      </c>
      <c r="C17" s="16" t="n">
        <v>0</v>
      </c>
      <c r="D17" s="16" t="n">
        <v>0</v>
      </c>
      <c r="E17" s="16" t="n">
        <v>0</v>
      </c>
      <c r="F17" s="16"/>
      <c r="G17" s="16" t="n">
        <v>0</v>
      </c>
      <c r="H17" s="16" t="n">
        <v>0</v>
      </c>
      <c r="I17" s="16" t="n">
        <v>0</v>
      </c>
      <c r="J17" s="16"/>
      <c r="K17" s="16" t="n">
        <v>0</v>
      </c>
      <c r="L17" s="16" t="n">
        <v>0</v>
      </c>
      <c r="M17" s="16" t="n">
        <v>0</v>
      </c>
      <c r="N17" s="16" t="n">
        <v>0</v>
      </c>
    </row>
    <row r="18">
      <c r="B18" s="17" t="s">
        <v>265</v>
      </c>
      <c r="C18" s="16" t="n">
        <v>0</v>
      </c>
      <c r="D18" s="16" t="n">
        <v>0</v>
      </c>
      <c r="E18" s="16" t="n">
        <v>0</v>
      </c>
      <c r="F18" s="16"/>
      <c r="G18" s="16" t="n">
        <v>0</v>
      </c>
      <c r="H18" s="16" t="n">
        <v>0</v>
      </c>
      <c r="I18" s="16" t="n">
        <v>0</v>
      </c>
      <c r="J18" s="16"/>
      <c r="K18" s="16" t="n">
        <v>0</v>
      </c>
      <c r="L18" s="16" t="n">
        <v>0</v>
      </c>
      <c r="M18" s="16" t="n">
        <v>0</v>
      </c>
      <c r="N18" s="16" t="n">
        <v>0</v>
      </c>
    </row>
    <row r="19">
      <c r="B19" s="17" t="s">
        <v>266</v>
      </c>
      <c r="C19" s="16" t="n">
        <v>0</v>
      </c>
      <c r="D19" s="16" t="n">
        <v>0</v>
      </c>
      <c r="E19" s="16" t="n">
        <v>0</v>
      </c>
      <c r="F19" s="16"/>
      <c r="G19" s="16" t="n">
        <v>0</v>
      </c>
      <c r="H19" s="16" t="n">
        <v>0</v>
      </c>
      <c r="I19" s="16" t="n">
        <v>0</v>
      </c>
      <c r="J19" s="16"/>
      <c r="K19" s="16" t="n">
        <v>0</v>
      </c>
      <c r="L19" s="16" t="n">
        <v>0</v>
      </c>
      <c r="M19" s="16" t="n">
        <v>0</v>
      </c>
      <c r="N19" s="16" t="n">
        <v>0</v>
      </c>
    </row>
    <row r="20">
      <c r="B20" s="17" t="s">
        <v>267</v>
      </c>
      <c r="C20" s="16" t="n">
        <v>0</v>
      </c>
      <c r="D20" s="16" t="n">
        <v>0</v>
      </c>
      <c r="E20" s="16" t="n">
        <v>0</v>
      </c>
      <c r="F20" s="16"/>
      <c r="G20" s="16" t="n">
        <v>0</v>
      </c>
      <c r="H20" s="16" t="n">
        <v>0</v>
      </c>
      <c r="I20" s="16" t="n">
        <v>0</v>
      </c>
      <c r="J20" s="16"/>
      <c r="K20" s="16" t="n">
        <v>0</v>
      </c>
      <c r="L20" s="16" t="n">
        <v>0</v>
      </c>
      <c r="M20" s="16" t="n">
        <v>0</v>
      </c>
      <c r="N20" s="16" t="n">
        <v>0</v>
      </c>
    </row>
    <row r="21">
      <c r="B21" s="17" t="s">
        <v>268</v>
      </c>
      <c r="C21" s="16" t="n">
        <v>0.817540736721796</v>
      </c>
      <c r="D21" s="16" t="n">
        <v>0.790844476345996</v>
      </c>
      <c r="E21" s="16" t="n">
        <v>0.842809133095728</v>
      </c>
      <c r="F21" s="16"/>
      <c r="G21" s="16" t="n">
        <v>0.8490019910157</v>
      </c>
      <c r="H21" s="16" t="n">
        <v>0.803960722039783</v>
      </c>
      <c r="I21" s="16" t="n">
        <v>0.817748551566534</v>
      </c>
      <c r="J21" s="16"/>
      <c r="K21" s="16" t="n">
        <v>0.802698651142772</v>
      </c>
      <c r="L21" s="16" t="n">
        <v>0.829634358589427</v>
      </c>
      <c r="M21" s="16" t="n">
        <v>0.891770844885106</v>
      </c>
      <c r="N21" s="16" t="n">
        <v>0.815405928187523</v>
      </c>
    </row>
    <row r="22">
      <c r="B22" s="17" t="s">
        <v>269</v>
      </c>
      <c r="C22" s="16" t="n">
        <v>0.0635221061161105</v>
      </c>
      <c r="D22" s="16" t="n">
        <v>0.0695838414854484</v>
      </c>
      <c r="E22" s="16" t="n">
        <v>0.0591076438785225</v>
      </c>
      <c r="F22" s="16"/>
      <c r="G22" s="16" t="n">
        <v>0.0606392926856744</v>
      </c>
      <c r="H22" s="16" t="n">
        <v>0.0656017226821817</v>
      </c>
      <c r="I22" s="16" t="n">
        <v>0.0627259959895972</v>
      </c>
      <c r="J22" s="16"/>
      <c r="K22" s="16" t="n">
        <v>0.0620035720685466</v>
      </c>
      <c r="L22" s="16" t="n">
        <v>0.0662625823470322</v>
      </c>
      <c r="M22" s="16" t="n">
        <v>0.0527886236402743</v>
      </c>
      <c r="N22" s="16" t="n">
        <v>0.0842337689702749</v>
      </c>
    </row>
    <row r="23">
      <c r="B23" s="17" t="s">
        <v>270</v>
      </c>
      <c r="C23" s="16" t="n">
        <v>0</v>
      </c>
      <c r="D23" s="16" t="n">
        <v>0</v>
      </c>
      <c r="E23" s="16" t="n">
        <v>0</v>
      </c>
      <c r="F23" s="16"/>
      <c r="G23" s="16" t="n">
        <v>0</v>
      </c>
      <c r="H23" s="16" t="n">
        <v>0</v>
      </c>
      <c r="I23" s="16" t="n">
        <v>0</v>
      </c>
      <c r="J23" s="16"/>
      <c r="K23" s="16" t="n">
        <v>0</v>
      </c>
      <c r="L23" s="16" t="n">
        <v>0</v>
      </c>
      <c r="M23" s="16" t="n">
        <v>0</v>
      </c>
      <c r="N23" s="16" t="n">
        <v>0</v>
      </c>
    </row>
    <row r="24">
      <c r="B24" s="17" t="s">
        <v>271</v>
      </c>
      <c r="C24" s="16" t="n">
        <v>0</v>
      </c>
      <c r="D24" s="16" t="n">
        <v>0</v>
      </c>
      <c r="E24" s="16" t="n">
        <v>0</v>
      </c>
      <c r="F24" s="16"/>
      <c r="G24" s="16" t="n">
        <v>0</v>
      </c>
      <c r="H24" s="16" t="n">
        <v>0</v>
      </c>
      <c r="I24" s="16" t="n">
        <v>0</v>
      </c>
      <c r="J24" s="16"/>
      <c r="K24" s="16" t="n">
        <v>0</v>
      </c>
      <c r="L24" s="16" t="n">
        <v>0</v>
      </c>
      <c r="M24" s="16" t="n">
        <v>0</v>
      </c>
      <c r="N24" s="16" t="n">
        <v>0</v>
      </c>
    </row>
    <row r="25">
      <c r="B25" s="17" t="s">
        <v>272</v>
      </c>
      <c r="C25" s="16" t="n">
        <v>0</v>
      </c>
      <c r="D25" s="16" t="n">
        <v>0</v>
      </c>
      <c r="E25" s="16" t="n">
        <v>0</v>
      </c>
      <c r="F25" s="16"/>
      <c r="G25" s="16" t="n">
        <v>0</v>
      </c>
      <c r="H25" s="16" t="n">
        <v>0</v>
      </c>
      <c r="I25" s="16" t="n">
        <v>0</v>
      </c>
      <c r="J25" s="16"/>
      <c r="K25" s="16" t="n">
        <v>0</v>
      </c>
      <c r="L25" s="16" t="n">
        <v>0</v>
      </c>
      <c r="M25" s="16" t="n">
        <v>0</v>
      </c>
      <c r="N25" s="16" t="n">
        <v>0</v>
      </c>
    </row>
    <row r="26">
      <c r="B26" s="17" t="s">
        <v>273</v>
      </c>
      <c r="C26" s="16" t="n">
        <v>0</v>
      </c>
      <c r="D26" s="16" t="n">
        <v>0</v>
      </c>
      <c r="E26" s="16" t="n">
        <v>0</v>
      </c>
      <c r="F26" s="16"/>
      <c r="G26" s="16" t="n">
        <v>0</v>
      </c>
      <c r="H26" s="16" t="n">
        <v>0</v>
      </c>
      <c r="I26" s="16" t="n">
        <v>0</v>
      </c>
      <c r="J26" s="16"/>
      <c r="K26" s="16" t="n">
        <v>0</v>
      </c>
      <c r="L26" s="16" t="n">
        <v>0</v>
      </c>
      <c r="M26" s="16" t="n">
        <v>0</v>
      </c>
      <c r="N26" s="16" t="n">
        <v>0</v>
      </c>
    </row>
    <row r="27">
      <c r="B27" s="17" t="s">
        <v>274</v>
      </c>
      <c r="C27" s="16" t="n">
        <v>0</v>
      </c>
      <c r="D27" s="16" t="n">
        <v>0</v>
      </c>
      <c r="E27" s="16" t="n">
        <v>0</v>
      </c>
      <c r="F27" s="16"/>
      <c r="G27" s="16" t="n">
        <v>0</v>
      </c>
      <c r="H27" s="16" t="n">
        <v>0</v>
      </c>
      <c r="I27" s="16" t="n">
        <v>0</v>
      </c>
      <c r="J27" s="16"/>
      <c r="K27" s="16" t="n">
        <v>0</v>
      </c>
      <c r="L27" s="16" t="n">
        <v>0</v>
      </c>
      <c r="M27" s="16" t="n">
        <v>0</v>
      </c>
      <c r="N27" s="16" t="n">
        <v>0</v>
      </c>
    </row>
    <row r="28">
      <c r="B28" s="17" t="s">
        <v>275</v>
      </c>
      <c r="C28" s="16" t="n">
        <v>0</v>
      </c>
      <c r="D28" s="16" t="n">
        <v>0</v>
      </c>
      <c r="E28" s="16" t="n">
        <v>0</v>
      </c>
      <c r="F28" s="16"/>
      <c r="G28" s="16" t="n">
        <v>0</v>
      </c>
      <c r="H28" s="16" t="n">
        <v>0</v>
      </c>
      <c r="I28" s="16" t="n">
        <v>0</v>
      </c>
      <c r="J28" s="16"/>
      <c r="K28" s="16" t="n">
        <v>0</v>
      </c>
      <c r="L28" s="16" t="n">
        <v>0</v>
      </c>
      <c r="M28" s="16" t="n">
        <v>0</v>
      </c>
      <c r="N28" s="16" t="n">
        <v>0</v>
      </c>
    </row>
    <row r="29">
      <c r="B29" s="17" t="s">
        <v>249</v>
      </c>
      <c r="C29" s="16" t="n">
        <v>0.0526021275466385</v>
      </c>
      <c r="D29" s="16" t="n">
        <v>0.0580921260330688</v>
      </c>
      <c r="E29" s="16" t="n">
        <v>0.0474434360307186</v>
      </c>
      <c r="F29" s="16"/>
      <c r="G29" s="16" t="n">
        <v>0.0408636775830372</v>
      </c>
      <c r="H29" s="16" t="n">
        <v>0.0576981754719806</v>
      </c>
      <c r="I29" s="16" t="n">
        <v>0.0524973932791642</v>
      </c>
      <c r="J29" s="16"/>
      <c r="K29" s="16" t="n">
        <v>0.060601635011227</v>
      </c>
      <c r="L29" s="16" t="n">
        <v>0.0448127343203898</v>
      </c>
      <c r="M29" s="16" t="n">
        <v>0.0164640818486189</v>
      </c>
      <c r="N29" s="16" t="n">
        <v>0.0523433428666469</v>
      </c>
    </row>
    <row r="30">
      <c r="B30" s="17" t="s">
        <v>250</v>
      </c>
      <c r="C30" s="22" t="n">
        <v>0.0663350296154555</v>
      </c>
      <c r="D30" s="22" t="n">
        <v>0.0814795561354869</v>
      </c>
      <c r="E30" s="22" t="n">
        <v>0.0506397869950309</v>
      </c>
      <c r="F30" s="22"/>
      <c r="G30" s="22" t="n">
        <v>0.0494950387155887</v>
      </c>
      <c r="H30" s="22" t="n">
        <v>0.072739379806055</v>
      </c>
      <c r="I30" s="22" t="n">
        <v>0.0670280591647042</v>
      </c>
      <c r="J30" s="22"/>
      <c r="K30" s="22" t="n">
        <v>0.0746961417774543</v>
      </c>
      <c r="L30" s="22" t="n">
        <v>0.0592903247431514</v>
      </c>
      <c r="M30" s="22" t="n">
        <v>0.0389764496260009</v>
      </c>
      <c r="N30" s="22" t="n">
        <v>0.0480169599755553</v>
      </c>
    </row>
    <row r="31">
      <c r="B31" s="18"/>
    </row>
    <row r="32">
      <c r="B32" t="s">
        <v>42</v>
      </c>
    </row>
    <row r="33">
      <c r="B33" t="s">
        <v>43</v>
      </c>
    </row>
    <row r="35">
      <c r="B35"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255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256</v>
      </c>
      <c r="C9" s="16" t="n">
        <v>0</v>
      </c>
      <c r="D9" s="16" t="n">
        <v>0</v>
      </c>
      <c r="E9" s="16" t="n">
        <v>0</v>
      </c>
      <c r="F9" s="16"/>
      <c r="G9" s="16" t="n">
        <v>0</v>
      </c>
      <c r="H9" s="16" t="n">
        <v>0</v>
      </c>
      <c r="I9" s="16" t="n">
        <v>0</v>
      </c>
      <c r="J9" s="16"/>
      <c r="K9" s="16" t="n">
        <v>0</v>
      </c>
      <c r="L9" s="16" t="n">
        <v>0</v>
      </c>
      <c r="M9" s="16" t="n">
        <v>0</v>
      </c>
      <c r="N9" s="16" t="n">
        <v>0</v>
      </c>
    </row>
    <row r="10">
      <c r="B10" s="17" t="s">
        <v>257</v>
      </c>
      <c r="C10" s="16" t="n">
        <v>0</v>
      </c>
      <c r="D10" s="16" t="n">
        <v>0</v>
      </c>
      <c r="E10" s="16" t="n">
        <v>0</v>
      </c>
      <c r="F10" s="16"/>
      <c r="G10" s="16" t="n">
        <v>0</v>
      </c>
      <c r="H10" s="16" t="n">
        <v>0</v>
      </c>
      <c r="I10" s="16" t="n">
        <v>0</v>
      </c>
      <c r="J10" s="16"/>
      <c r="K10" s="16" t="n">
        <v>0</v>
      </c>
      <c r="L10" s="16" t="n">
        <v>0</v>
      </c>
      <c r="M10" s="16" t="n">
        <v>0</v>
      </c>
      <c r="N10" s="16" t="n">
        <v>0</v>
      </c>
    </row>
    <row r="11">
      <c r="B11" s="17" t="s">
        <v>258</v>
      </c>
      <c r="C11" s="16" t="n">
        <v>0</v>
      </c>
      <c r="D11" s="16" t="n">
        <v>0</v>
      </c>
      <c r="E11" s="16" t="n">
        <v>0</v>
      </c>
      <c r="F11" s="16"/>
      <c r="G11" s="16" t="n">
        <v>0</v>
      </c>
      <c r="H11" s="16" t="n">
        <v>0</v>
      </c>
      <c r="I11" s="16" t="n">
        <v>0</v>
      </c>
      <c r="J11" s="16"/>
      <c r="K11" s="16" t="n">
        <v>0</v>
      </c>
      <c r="L11" s="16" t="n">
        <v>0</v>
      </c>
      <c r="M11" s="16" t="n">
        <v>0</v>
      </c>
      <c r="N11" s="16" t="n">
        <v>0</v>
      </c>
    </row>
    <row r="12">
      <c r="B12" s="17" t="s">
        <v>259</v>
      </c>
      <c r="C12" s="16" t="n">
        <v>0</v>
      </c>
      <c r="D12" s="16" t="n">
        <v>0</v>
      </c>
      <c r="E12" s="16" t="n">
        <v>0</v>
      </c>
      <c r="F12" s="16"/>
      <c r="G12" s="16" t="n">
        <v>0</v>
      </c>
      <c r="H12" s="16" t="n">
        <v>0</v>
      </c>
      <c r="I12" s="16" t="n">
        <v>0</v>
      </c>
      <c r="J12" s="16"/>
      <c r="K12" s="16" t="n">
        <v>0</v>
      </c>
      <c r="L12" s="16" t="n">
        <v>0</v>
      </c>
      <c r="M12" s="16" t="n">
        <v>0</v>
      </c>
      <c r="N12" s="16" t="n">
        <v>0</v>
      </c>
    </row>
    <row r="13">
      <c r="B13" s="17" t="s">
        <v>260</v>
      </c>
      <c r="C13" s="16" t="n">
        <v>0</v>
      </c>
      <c r="D13" s="16" t="n">
        <v>0</v>
      </c>
      <c r="E13" s="16" t="n">
        <v>0</v>
      </c>
      <c r="F13" s="16"/>
      <c r="G13" s="16" t="n">
        <v>0</v>
      </c>
      <c r="H13" s="16" t="n">
        <v>0</v>
      </c>
      <c r="I13" s="16" t="n">
        <v>0</v>
      </c>
      <c r="J13" s="16"/>
      <c r="K13" s="16" t="n">
        <v>0</v>
      </c>
      <c r="L13" s="16" t="n">
        <v>0</v>
      </c>
      <c r="M13" s="16" t="n">
        <v>0</v>
      </c>
      <c r="N13" s="16" t="n">
        <v>0</v>
      </c>
    </row>
    <row r="14">
      <c r="B14" s="17" t="s">
        <v>261</v>
      </c>
      <c r="C14" s="16" t="n">
        <v>0</v>
      </c>
      <c r="D14" s="16" t="n">
        <v>0</v>
      </c>
      <c r="E14" s="16" t="n">
        <v>0</v>
      </c>
      <c r="F14" s="16"/>
      <c r="G14" s="16" t="n">
        <v>0</v>
      </c>
      <c r="H14" s="16" t="n">
        <v>0</v>
      </c>
      <c r="I14" s="16" t="n">
        <v>0</v>
      </c>
      <c r="J14" s="16"/>
      <c r="K14" s="16" t="n">
        <v>0</v>
      </c>
      <c r="L14" s="16" t="n">
        <v>0</v>
      </c>
      <c r="M14" s="16" t="n">
        <v>0</v>
      </c>
      <c r="N14" s="16" t="n">
        <v>0</v>
      </c>
    </row>
    <row r="15">
      <c r="B15" s="17" t="s">
        <v>262</v>
      </c>
      <c r="C15" s="16" t="n">
        <v>0</v>
      </c>
      <c r="D15" s="16" t="n">
        <v>0</v>
      </c>
      <c r="E15" s="16" t="n">
        <v>0</v>
      </c>
      <c r="F15" s="16"/>
      <c r="G15" s="16" t="n">
        <v>0</v>
      </c>
      <c r="H15" s="16" t="n">
        <v>0</v>
      </c>
      <c r="I15" s="16" t="n">
        <v>0</v>
      </c>
      <c r="J15" s="16"/>
      <c r="K15" s="16" t="n">
        <v>0</v>
      </c>
      <c r="L15" s="16" t="n">
        <v>0</v>
      </c>
      <c r="M15" s="16" t="n">
        <v>0</v>
      </c>
      <c r="N15" s="16" t="n">
        <v>0</v>
      </c>
    </row>
    <row r="16">
      <c r="B16" s="17" t="s">
        <v>263</v>
      </c>
      <c r="C16" s="16" t="n">
        <v>0</v>
      </c>
      <c r="D16" s="16" t="n">
        <v>0</v>
      </c>
      <c r="E16" s="16" t="n">
        <v>0</v>
      </c>
      <c r="F16" s="16"/>
      <c r="G16" s="16" t="n">
        <v>0</v>
      </c>
      <c r="H16" s="16" t="n">
        <v>0</v>
      </c>
      <c r="I16" s="16" t="n">
        <v>0</v>
      </c>
      <c r="J16" s="16"/>
      <c r="K16" s="16" t="n">
        <v>0</v>
      </c>
      <c r="L16" s="16" t="n">
        <v>0</v>
      </c>
      <c r="M16" s="16" t="n">
        <v>0</v>
      </c>
      <c r="N16" s="16" t="n">
        <v>0</v>
      </c>
    </row>
    <row r="17">
      <c r="B17" s="17" t="s">
        <v>264</v>
      </c>
      <c r="C17" s="16" t="n">
        <v>0</v>
      </c>
      <c r="D17" s="16" t="n">
        <v>0</v>
      </c>
      <c r="E17" s="16" t="n">
        <v>0</v>
      </c>
      <c r="F17" s="16"/>
      <c r="G17" s="16" t="n">
        <v>0</v>
      </c>
      <c r="H17" s="16" t="n">
        <v>0</v>
      </c>
      <c r="I17" s="16" t="n">
        <v>0</v>
      </c>
      <c r="J17" s="16"/>
      <c r="K17" s="16" t="n">
        <v>0</v>
      </c>
      <c r="L17" s="16" t="n">
        <v>0</v>
      </c>
      <c r="M17" s="16" t="n">
        <v>0</v>
      </c>
      <c r="N17" s="16" t="n">
        <v>0</v>
      </c>
    </row>
    <row r="18">
      <c r="B18" s="17" t="s">
        <v>265</v>
      </c>
      <c r="C18" s="16" t="n">
        <v>0</v>
      </c>
      <c r="D18" s="16" t="n">
        <v>0</v>
      </c>
      <c r="E18" s="16" t="n">
        <v>0</v>
      </c>
      <c r="F18" s="16"/>
      <c r="G18" s="16" t="n">
        <v>0</v>
      </c>
      <c r="H18" s="16" t="n">
        <v>0</v>
      </c>
      <c r="I18" s="16" t="n">
        <v>0</v>
      </c>
      <c r="J18" s="16"/>
      <c r="K18" s="16" t="n">
        <v>0</v>
      </c>
      <c r="L18" s="16" t="n">
        <v>0</v>
      </c>
      <c r="M18" s="16" t="n">
        <v>0</v>
      </c>
      <c r="N18" s="16" t="n">
        <v>0</v>
      </c>
    </row>
    <row r="19">
      <c r="B19" s="17" t="s">
        <v>266</v>
      </c>
      <c r="C19" s="16" t="n">
        <v>0.382061638260365</v>
      </c>
      <c r="D19" s="16" t="n">
        <v>0.395414061619271</v>
      </c>
      <c r="E19" s="16" t="n">
        <v>0.375401784127747</v>
      </c>
      <c r="F19" s="16"/>
      <c r="G19" s="16" t="n">
        <v>0.366301266882594</v>
      </c>
      <c r="H19" s="16" t="n">
        <v>0.35171781149417</v>
      </c>
      <c r="I19" s="16" t="n">
        <v>0.416515734447524</v>
      </c>
      <c r="J19" s="16"/>
      <c r="K19" s="16" t="n">
        <v>0.364163362702566</v>
      </c>
      <c r="L19" s="16" t="n">
        <v>0.383776097196637</v>
      </c>
      <c r="M19" s="16" t="n">
        <v>0.494398937057564</v>
      </c>
      <c r="N19" s="16" t="n">
        <v>0.388987665587858</v>
      </c>
    </row>
    <row r="20">
      <c r="B20" s="17" t="s">
        <v>267</v>
      </c>
      <c r="C20" s="16" t="n">
        <v>0.316173643028303</v>
      </c>
      <c r="D20" s="16" t="n">
        <v>0.295823770603734</v>
      </c>
      <c r="E20" s="16" t="n">
        <v>0.333303021039195</v>
      </c>
      <c r="F20" s="16"/>
      <c r="G20" s="16" t="n">
        <v>0.347828946214788</v>
      </c>
      <c r="H20" s="16" t="n">
        <v>0.323235596603453</v>
      </c>
      <c r="I20" s="16" t="n">
        <v>0.297101232103218</v>
      </c>
      <c r="J20" s="16"/>
      <c r="K20" s="16" t="n">
        <v>0.311113900529681</v>
      </c>
      <c r="L20" s="16" t="n">
        <v>0.371191967018397</v>
      </c>
      <c r="M20" s="16" t="n">
        <v>0.244106871737086</v>
      </c>
      <c r="N20" s="16" t="n">
        <v>0.33158818769583</v>
      </c>
    </row>
    <row r="21">
      <c r="B21" s="17" t="s">
        <v>268</v>
      </c>
      <c r="C21" s="16" t="n">
        <v>0</v>
      </c>
      <c r="D21" s="16" t="n">
        <v>0</v>
      </c>
      <c r="E21" s="16" t="n">
        <v>0</v>
      </c>
      <c r="F21" s="16"/>
      <c r="G21" s="16" t="n">
        <v>0</v>
      </c>
      <c r="H21" s="16" t="n">
        <v>0</v>
      </c>
      <c r="I21" s="16" t="n">
        <v>0</v>
      </c>
      <c r="J21" s="16"/>
      <c r="K21" s="16" t="n">
        <v>0</v>
      </c>
      <c r="L21" s="16" t="n">
        <v>0</v>
      </c>
      <c r="M21" s="16" t="n">
        <v>0</v>
      </c>
      <c r="N21" s="16" t="n">
        <v>0</v>
      </c>
    </row>
    <row r="22">
      <c r="B22" s="17" t="s">
        <v>269</v>
      </c>
      <c r="C22" s="16" t="n">
        <v>0</v>
      </c>
      <c r="D22" s="16" t="n">
        <v>0</v>
      </c>
      <c r="E22" s="16" t="n">
        <v>0</v>
      </c>
      <c r="F22" s="16"/>
      <c r="G22" s="16" t="n">
        <v>0</v>
      </c>
      <c r="H22" s="16" t="n">
        <v>0</v>
      </c>
      <c r="I22" s="16" t="n">
        <v>0</v>
      </c>
      <c r="J22" s="16"/>
      <c r="K22" s="16" t="n">
        <v>0</v>
      </c>
      <c r="L22" s="16" t="n">
        <v>0</v>
      </c>
      <c r="M22" s="16" t="n">
        <v>0</v>
      </c>
      <c r="N22" s="16" t="n">
        <v>0</v>
      </c>
    </row>
    <row r="23">
      <c r="B23" s="17" t="s">
        <v>270</v>
      </c>
      <c r="C23" s="16" t="n">
        <v>0</v>
      </c>
      <c r="D23" s="16" t="n">
        <v>0</v>
      </c>
      <c r="E23" s="16" t="n">
        <v>0</v>
      </c>
      <c r="F23" s="16"/>
      <c r="G23" s="16" t="n">
        <v>0</v>
      </c>
      <c r="H23" s="16" t="n">
        <v>0</v>
      </c>
      <c r="I23" s="16" t="n">
        <v>0</v>
      </c>
      <c r="J23" s="16"/>
      <c r="K23" s="16" t="n">
        <v>0</v>
      </c>
      <c r="L23" s="16" t="n">
        <v>0</v>
      </c>
      <c r="M23" s="16" t="n">
        <v>0</v>
      </c>
      <c r="N23" s="16" t="n">
        <v>0</v>
      </c>
    </row>
    <row r="24">
      <c r="B24" s="17" t="s">
        <v>271</v>
      </c>
      <c r="C24" s="16" t="n">
        <v>0</v>
      </c>
      <c r="D24" s="16" t="n">
        <v>0</v>
      </c>
      <c r="E24" s="16" t="n">
        <v>0</v>
      </c>
      <c r="F24" s="16"/>
      <c r="G24" s="16" t="n">
        <v>0</v>
      </c>
      <c r="H24" s="16" t="n">
        <v>0</v>
      </c>
      <c r="I24" s="16" t="n">
        <v>0</v>
      </c>
      <c r="J24" s="16"/>
      <c r="K24" s="16" t="n">
        <v>0</v>
      </c>
      <c r="L24" s="16" t="n">
        <v>0</v>
      </c>
      <c r="M24" s="16" t="n">
        <v>0</v>
      </c>
      <c r="N24" s="16" t="n">
        <v>0</v>
      </c>
    </row>
    <row r="25">
      <c r="B25" s="17" t="s">
        <v>272</v>
      </c>
      <c r="C25" s="16" t="n">
        <v>0</v>
      </c>
      <c r="D25" s="16" t="n">
        <v>0</v>
      </c>
      <c r="E25" s="16" t="n">
        <v>0</v>
      </c>
      <c r="F25" s="16"/>
      <c r="G25" s="16" t="n">
        <v>0</v>
      </c>
      <c r="H25" s="16" t="n">
        <v>0</v>
      </c>
      <c r="I25" s="16" t="n">
        <v>0</v>
      </c>
      <c r="J25" s="16"/>
      <c r="K25" s="16" t="n">
        <v>0</v>
      </c>
      <c r="L25" s="16" t="n">
        <v>0</v>
      </c>
      <c r="M25" s="16" t="n">
        <v>0</v>
      </c>
      <c r="N25" s="16" t="n">
        <v>0</v>
      </c>
    </row>
    <row r="26">
      <c r="B26" s="17" t="s">
        <v>273</v>
      </c>
      <c r="C26" s="16" t="n">
        <v>0</v>
      </c>
      <c r="D26" s="16" t="n">
        <v>0</v>
      </c>
      <c r="E26" s="16" t="n">
        <v>0</v>
      </c>
      <c r="F26" s="16"/>
      <c r="G26" s="16" t="n">
        <v>0</v>
      </c>
      <c r="H26" s="16" t="n">
        <v>0</v>
      </c>
      <c r="I26" s="16" t="n">
        <v>0</v>
      </c>
      <c r="J26" s="16"/>
      <c r="K26" s="16" t="n">
        <v>0</v>
      </c>
      <c r="L26" s="16" t="n">
        <v>0</v>
      </c>
      <c r="M26" s="16" t="n">
        <v>0</v>
      </c>
      <c r="N26" s="16" t="n">
        <v>0</v>
      </c>
    </row>
    <row r="27">
      <c r="B27" s="17" t="s">
        <v>274</v>
      </c>
      <c r="C27" s="16" t="n">
        <v>0</v>
      </c>
      <c r="D27" s="16" t="n">
        <v>0</v>
      </c>
      <c r="E27" s="16" t="n">
        <v>0</v>
      </c>
      <c r="F27" s="16"/>
      <c r="G27" s="16" t="n">
        <v>0</v>
      </c>
      <c r="H27" s="16" t="n">
        <v>0</v>
      </c>
      <c r="I27" s="16" t="n">
        <v>0</v>
      </c>
      <c r="J27" s="16"/>
      <c r="K27" s="16" t="n">
        <v>0</v>
      </c>
      <c r="L27" s="16" t="n">
        <v>0</v>
      </c>
      <c r="M27" s="16" t="n">
        <v>0</v>
      </c>
      <c r="N27" s="16" t="n">
        <v>0</v>
      </c>
    </row>
    <row r="28">
      <c r="B28" s="17" t="s">
        <v>275</v>
      </c>
      <c r="C28" s="16" t="n">
        <v>0</v>
      </c>
      <c r="D28" s="16" t="n">
        <v>0</v>
      </c>
      <c r="E28" s="16" t="n">
        <v>0</v>
      </c>
      <c r="F28" s="16"/>
      <c r="G28" s="16" t="n">
        <v>0</v>
      </c>
      <c r="H28" s="16" t="n">
        <v>0</v>
      </c>
      <c r="I28" s="16" t="n">
        <v>0</v>
      </c>
      <c r="J28" s="16"/>
      <c r="K28" s="16" t="n">
        <v>0</v>
      </c>
      <c r="L28" s="16" t="n">
        <v>0</v>
      </c>
      <c r="M28" s="16" t="n">
        <v>0</v>
      </c>
      <c r="N28" s="16" t="n">
        <v>0</v>
      </c>
    </row>
    <row r="29">
      <c r="B29" s="17" t="s">
        <v>249</v>
      </c>
      <c r="C29" s="16" t="n">
        <v>0.0971003837757643</v>
      </c>
      <c r="D29" s="16" t="n">
        <v>0.0961580373597165</v>
      </c>
      <c r="E29" s="16" t="n">
        <v>0.0969143010413461</v>
      </c>
      <c r="F29" s="16"/>
      <c r="G29" s="16" t="n">
        <v>0.0851390759975142</v>
      </c>
      <c r="H29" s="16" t="n">
        <v>0.102224594826842</v>
      </c>
      <c r="I29" s="16" t="n">
        <v>0.097057468594356</v>
      </c>
      <c r="J29" s="16"/>
      <c r="K29" s="16" t="n">
        <v>0.0953698993286899</v>
      </c>
      <c r="L29" s="16" t="n">
        <v>0.0852863095447433</v>
      </c>
      <c r="M29" s="16" t="n">
        <v>0.106574002604079</v>
      </c>
      <c r="N29" s="16" t="n">
        <v>0.115046886870842</v>
      </c>
    </row>
    <row r="30">
      <c r="B30" s="17" t="s">
        <v>250</v>
      </c>
      <c r="C30" s="22" t="n">
        <v>0.204664334935568</v>
      </c>
      <c r="D30" s="22" t="n">
        <v>0.212604130417278</v>
      </c>
      <c r="E30" s="22" t="n">
        <v>0.194380893791711</v>
      </c>
      <c r="F30" s="22"/>
      <c r="G30" s="22" t="n">
        <v>0.200730710905104</v>
      </c>
      <c r="H30" s="22" t="n">
        <v>0.222821997075535</v>
      </c>
      <c r="I30" s="22" t="n">
        <v>0.189325564854902</v>
      </c>
      <c r="J30" s="22"/>
      <c r="K30" s="22" t="n">
        <v>0.229352837439063</v>
      </c>
      <c r="L30" s="22" t="n">
        <v>0.159745626240222</v>
      </c>
      <c r="M30" s="22" t="n">
        <v>0.154920188601271</v>
      </c>
      <c r="N30" s="22" t="n">
        <v>0.164377259845469</v>
      </c>
    </row>
    <row r="31">
      <c r="B31" s="18"/>
    </row>
    <row r="32">
      <c r="B32" t="s">
        <v>42</v>
      </c>
    </row>
    <row r="33">
      <c r="B33" t="s">
        <v>43</v>
      </c>
    </row>
    <row r="35">
      <c r="B35"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 min="8" max="8" width="20.71" hidden="0" customWidth="1"/>
    <col min="9" max="9" width="20.71" hidden="0" customWidth="1"/>
    <col min="10" max="10" width="20.71" hidden="0" customWidth="1"/>
    <col min="11" max="11" width="20.71" hidden="0" customWidth="1"/>
    <col min="12" max="12" width="20.71" hidden="0" customWidth="1"/>
    <col min="13" max="13" width="20.71" hidden="0" customWidth="1"/>
    <col min="14" max="14" width="20.71" hidden="0" customWidth="1"/>
    <col min="15" max="15" width="20.71" hidden="0" customWidth="1"/>
  </cols>
  <sheetData>
    <row r="2" ht="40" customHeight="1">
      <c r="D2" s="15" t="s">
        <v>289</v>
      </c>
    </row>
    <row r="6" ht="50" customHeight="1">
      <c r="B6" s="19" t="s">
        <v>15</v>
      </c>
      <c r="C6" s="19" t="s">
        <v>276</v>
      </c>
      <c r="D6" s="19" t="s">
        <v>277</v>
      </c>
      <c r="E6" s="19" t="s">
        <v>278</v>
      </c>
      <c r="F6" s="19" t="s">
        <v>279</v>
      </c>
      <c r="G6" s="19" t="s">
        <v>280</v>
      </c>
      <c r="H6" s="19" t="s">
        <v>281</v>
      </c>
      <c r="I6" s="19" t="s">
        <v>282</v>
      </c>
      <c r="J6" s="19" t="s">
        <v>283</v>
      </c>
      <c r="K6" s="19" t="s">
        <v>284</v>
      </c>
      <c r="L6" s="19" t="s">
        <v>285</v>
      </c>
      <c r="M6" s="19" t="s">
        <v>286</v>
      </c>
      <c r="N6" s="19" t="s">
        <v>287</v>
      </c>
    </row>
    <row r="7">
      <c r="B7" s="17" t="s">
        <v>36</v>
      </c>
      <c r="C7" s="16" t="n">
        <v>0.0198767341549753</v>
      </c>
      <c r="D7" s="16" t="n">
        <v>0.0197481783441709</v>
      </c>
      <c r="E7" s="16" t="n">
        <v>0.0237672320069224</v>
      </c>
      <c r="F7" s="16" t="n">
        <v>0.0269098936863347</v>
      </c>
      <c r="G7" s="16" t="n">
        <v>0.12884398329949</v>
      </c>
      <c r="H7" s="16" t="n">
        <v>0.0323923411620902</v>
      </c>
      <c r="I7" s="16" t="n">
        <v>0.0191806719590009</v>
      </c>
      <c r="J7" s="16" t="n">
        <v>0.0242851826296712</v>
      </c>
      <c r="K7" s="16" t="n">
        <v>0.0178484324697977</v>
      </c>
      <c r="L7" s="16" t="n">
        <v>0.0449277550711463</v>
      </c>
      <c r="M7" s="16" t="n">
        <v>0.0363173157728251</v>
      </c>
      <c r="N7" s="16" t="n">
        <v>0.0291172078450035</v>
      </c>
    </row>
    <row r="8">
      <c r="B8" s="17" t="s">
        <v>37</v>
      </c>
      <c r="C8" s="16" t="n">
        <v>0.0712928516020069</v>
      </c>
      <c r="D8" s="16" t="n">
        <v>0.0831255563101228</v>
      </c>
      <c r="E8" s="16" t="n">
        <v>0.135322447409963</v>
      </c>
      <c r="F8" s="16" t="n">
        <v>0.12748832438673</v>
      </c>
      <c r="G8" s="16" t="n">
        <v>0.241487147255155</v>
      </c>
      <c r="H8" s="16" t="n">
        <v>0.0994818452809667</v>
      </c>
      <c r="I8" s="16" t="n">
        <v>0.101740740136456</v>
      </c>
      <c r="J8" s="16" t="n">
        <v>0.105799549785509</v>
      </c>
      <c r="K8" s="16" t="n">
        <v>0.0958348853277588</v>
      </c>
      <c r="L8" s="16" t="n">
        <v>0.203230703276946</v>
      </c>
      <c r="M8" s="16" t="n">
        <v>0.159056077181228</v>
      </c>
      <c r="N8" s="16" t="n">
        <v>0.116387951339048</v>
      </c>
    </row>
    <row r="9">
      <c r="B9" s="17" t="s">
        <v>288</v>
      </c>
      <c r="C9" s="16" t="n">
        <v>0.416794437448266</v>
      </c>
      <c r="D9" s="16" t="n">
        <v>0.452445731045882</v>
      </c>
      <c r="E9" s="16" t="n">
        <v>0.466241351603444</v>
      </c>
      <c r="F9" s="16" t="n">
        <v>0.465269637339012</v>
      </c>
      <c r="G9" s="16" t="n">
        <v>0.324942961951076</v>
      </c>
      <c r="H9" s="16" t="n">
        <v>0.436645791340557</v>
      </c>
      <c r="I9" s="16" t="n">
        <v>0.437214668866206</v>
      </c>
      <c r="J9" s="16" t="n">
        <v>0.453536607592978</v>
      </c>
      <c r="K9" s="16" t="n">
        <v>0.467068333538717</v>
      </c>
      <c r="L9" s="16" t="n">
        <v>0.29582569778126</v>
      </c>
      <c r="M9" s="16" t="n">
        <v>0.406391655055535</v>
      </c>
      <c r="N9" s="16" t="n">
        <v>0.424555009372566</v>
      </c>
    </row>
    <row r="10">
      <c r="B10" s="17" t="s">
        <v>40</v>
      </c>
      <c r="C10" s="16" t="n">
        <v>0.409345243348476</v>
      </c>
      <c r="D10" s="16" t="n">
        <v>0.341765997365782</v>
      </c>
      <c r="E10" s="16" t="n">
        <v>0.250736053312194</v>
      </c>
      <c r="F10" s="16" t="n">
        <v>0.260892887754338</v>
      </c>
      <c r="G10" s="16" t="n">
        <v>0.20451028558873</v>
      </c>
      <c r="H10" s="16" t="n">
        <v>0.331651860077164</v>
      </c>
      <c r="I10" s="16" t="n">
        <v>0.334006333065072</v>
      </c>
      <c r="J10" s="16" t="n">
        <v>0.335177942857155</v>
      </c>
      <c r="K10" s="16" t="n">
        <v>0.331908712761233</v>
      </c>
      <c r="L10" s="16" t="n">
        <v>0.122302611987119</v>
      </c>
      <c r="M10" s="16" t="n">
        <v>0.179161080813838</v>
      </c>
      <c r="N10" s="16" t="n">
        <v>0.327980164929585</v>
      </c>
    </row>
    <row r="11">
      <c r="B11" s="17" t="s">
        <v>74</v>
      </c>
      <c r="C11" s="16" t="n">
        <v>0.0826907334462753</v>
      </c>
      <c r="D11" s="16" t="n">
        <v>0.102914536934042</v>
      </c>
      <c r="E11" s="16" t="n">
        <v>0.123932915667477</v>
      </c>
      <c r="F11" s="16" t="n">
        <v>0.119439256833586</v>
      </c>
      <c r="G11" s="16" t="n">
        <v>0.10021562190555</v>
      </c>
      <c r="H11" s="16" t="n">
        <v>0.0998281621392225</v>
      </c>
      <c r="I11" s="16" t="n">
        <v>0.107857585973266</v>
      </c>
      <c r="J11" s="16" t="n">
        <v>0.0812007171346874</v>
      </c>
      <c r="K11" s="16" t="n">
        <v>0.0873396359024938</v>
      </c>
      <c r="L11" s="16" t="n">
        <v>0.333713231883528</v>
      </c>
      <c r="M11" s="16" t="n">
        <v>0.219073871176575</v>
      </c>
      <c r="N11" s="16" t="n">
        <v>0.101959666513797</v>
      </c>
    </row>
    <row r="12">
      <c r="B12" s="18"/>
      <c r="C12" s="18"/>
      <c r="D12" s="18"/>
      <c r="E12" s="18"/>
      <c r="F12" s="18"/>
      <c r="G12" s="18"/>
      <c r="H12" s="18"/>
      <c r="I12" s="18"/>
      <c r="J12" s="18"/>
      <c r="K12" s="18"/>
      <c r="L12" s="18"/>
      <c r="M12" s="18"/>
      <c r="N12" s="18"/>
    </row>
    <row r="13">
      <c r="B13" t="s">
        <v>42</v>
      </c>
    </row>
    <row r="14">
      <c r="B14" t="s">
        <v>43</v>
      </c>
    </row>
    <row r="18">
      <c r="B18" s="9" t="str">
        <f>=HYPERLINK("#'Contents'!A1", "Return to Contents")</f>
      </c>
    </row>
  </sheetData>
  <mergeCells count="1">
    <mergeCell ref="D2:O2"/>
  </mergeCells>
  <pageMargins left="0.7" right="0.7" top="0.75" bottom="0.75" header="0.3" footer="0.3"/>
  <pageSetup paperSize="9" orientation="portrait" horizontalDpi="300" verticalDpi="300" r:id="rId2"/>
  <drawing r:id="rId1"/>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290</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0.0198767341549753</v>
      </c>
      <c r="D9" s="16" t="n">
        <v>0.0219119866459879</v>
      </c>
      <c r="E9" s="16" t="n">
        <v>0.0174385173767731</v>
      </c>
      <c r="F9" s="16"/>
      <c r="G9" s="16" t="n">
        <v>0.0208630989892829</v>
      </c>
      <c r="H9" s="16" t="n">
        <v>0.0275587636632712</v>
      </c>
      <c r="I9" s="16" t="n">
        <v>0.0123404338139339</v>
      </c>
      <c r="J9" s="16"/>
      <c r="K9" s="16" t="n">
        <v>0.0168638820630217</v>
      </c>
      <c r="L9" s="16" t="n">
        <v>0.0130320584650322</v>
      </c>
      <c r="M9" s="16" t="n">
        <v>0.00775955799644668</v>
      </c>
      <c r="N9" s="16" t="n">
        <v>0.0519310103267382</v>
      </c>
    </row>
    <row r="10">
      <c r="B10" s="17" t="s">
        <v>37</v>
      </c>
      <c r="C10" s="16" t="n">
        <v>0.0712928516020069</v>
      </c>
      <c r="D10" s="16" t="n">
        <v>0.058827546757272</v>
      </c>
      <c r="E10" s="16" t="n">
        <v>0.0846151926131352</v>
      </c>
      <c r="F10" s="16"/>
      <c r="G10" s="16" t="n">
        <v>0.0563560400440984</v>
      </c>
      <c r="H10" s="16" t="n">
        <v>0.0811824995829399</v>
      </c>
      <c r="I10" s="16" t="n">
        <v>0.067991769499907</v>
      </c>
      <c r="J10" s="16"/>
      <c r="K10" s="16" t="n">
        <v>0.0759601872230804</v>
      </c>
      <c r="L10" s="16" t="n">
        <v>0.0586193599643484</v>
      </c>
      <c r="M10" s="16" t="n">
        <v>0.0656959966758801</v>
      </c>
      <c r="N10" s="16" t="n">
        <v>0.0793534691243309</v>
      </c>
    </row>
    <row r="11">
      <c r="B11" s="17" t="s">
        <v>288</v>
      </c>
      <c r="C11" s="16" t="n">
        <v>0.416794437448266</v>
      </c>
      <c r="D11" s="16" t="n">
        <v>0.407159637854352</v>
      </c>
      <c r="E11" s="16" t="n">
        <v>0.425195467607727</v>
      </c>
      <c r="F11" s="16"/>
      <c r="G11" s="16" t="n">
        <v>0.365057550891512</v>
      </c>
      <c r="H11" s="16" t="n">
        <v>0.408328824841757</v>
      </c>
      <c r="I11" s="16" t="n">
        <v>0.445104102205371</v>
      </c>
      <c r="J11" s="16"/>
      <c r="K11" s="16" t="n">
        <v>0.446761998503811</v>
      </c>
      <c r="L11" s="16" t="n">
        <v>0.399110666549897</v>
      </c>
      <c r="M11" s="16" t="n">
        <v>0.295954013492359</v>
      </c>
      <c r="N11" s="16" t="n">
        <v>0.390045991204328</v>
      </c>
    </row>
    <row r="12">
      <c r="B12" s="17" t="s">
        <v>40</v>
      </c>
      <c r="C12" s="16" t="n">
        <v>0.409345243348476</v>
      </c>
      <c r="D12" s="16" t="n">
        <v>0.442245305557381</v>
      </c>
      <c r="E12" s="16" t="n">
        <v>0.377071086723487</v>
      </c>
      <c r="F12" s="16"/>
      <c r="G12" s="16" t="n">
        <v>0.450878194964155</v>
      </c>
      <c r="H12" s="16" t="n">
        <v>0.394244308579003</v>
      </c>
      <c r="I12" s="16" t="n">
        <v>0.406990087675337</v>
      </c>
      <c r="J12" s="16"/>
      <c r="K12" s="16" t="n">
        <v>0.365959809174551</v>
      </c>
      <c r="L12" s="16" t="n">
        <v>0.462398156621398</v>
      </c>
      <c r="M12" s="16" t="n">
        <v>0.565166359774964</v>
      </c>
      <c r="N12" s="16" t="n">
        <v>0.425747625391044</v>
      </c>
    </row>
    <row r="13">
      <c r="B13" s="17" t="s">
        <v>74</v>
      </c>
      <c r="C13" s="22" t="n">
        <v>0.0826907334462753</v>
      </c>
      <c r="D13" s="22" t="n">
        <v>0.0698555231850068</v>
      </c>
      <c r="E13" s="22" t="n">
        <v>0.0956797356788775</v>
      </c>
      <c r="F13" s="22"/>
      <c r="G13" s="22" t="n">
        <v>0.106845115110952</v>
      </c>
      <c r="H13" s="22" t="n">
        <v>0.0886856033330288</v>
      </c>
      <c r="I13" s="22" t="n">
        <v>0.0675736068054504</v>
      </c>
      <c r="J13" s="22"/>
      <c r="K13" s="22" t="n">
        <v>0.0944541230355365</v>
      </c>
      <c r="L13" s="22" t="n">
        <v>0.0668397583993245</v>
      </c>
      <c r="M13" s="22" t="n">
        <v>0.0654240720603505</v>
      </c>
      <c r="N13" s="22" t="n">
        <v>0.052921903953559</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291</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0.0197481783441709</v>
      </c>
      <c r="D9" s="16" t="n">
        <v>0.021605437250564</v>
      </c>
      <c r="E9" s="16" t="n">
        <v>0.0184030063578272</v>
      </c>
      <c r="F9" s="16"/>
      <c r="G9" s="16" t="n">
        <v>0.0288132395234012</v>
      </c>
      <c r="H9" s="16" t="n">
        <v>0.0271907951420541</v>
      </c>
      <c r="I9" s="16" t="n">
        <v>0.00924385272949496</v>
      </c>
      <c r="J9" s="16"/>
      <c r="K9" s="16" t="n">
        <v>0.019945335875716</v>
      </c>
      <c r="L9" s="16" t="n">
        <v>0.012685450948591</v>
      </c>
      <c r="M9" s="16" t="n">
        <v>0.0147824436391299</v>
      </c>
      <c r="N9" s="16" t="n">
        <v>0.0169397411002307</v>
      </c>
    </row>
    <row r="10">
      <c r="B10" s="17" t="s">
        <v>37</v>
      </c>
      <c r="C10" s="16" t="n">
        <v>0.0831255563101228</v>
      </c>
      <c r="D10" s="16" t="n">
        <v>0.0739615858085026</v>
      </c>
      <c r="E10" s="16" t="n">
        <v>0.0914716234953618</v>
      </c>
      <c r="F10" s="16"/>
      <c r="G10" s="16" t="n">
        <v>0.097177894573231</v>
      </c>
      <c r="H10" s="16" t="n">
        <v>0.0821909855285453</v>
      </c>
      <c r="I10" s="16" t="n">
        <v>0.0784449041738527</v>
      </c>
      <c r="J10" s="16"/>
      <c r="K10" s="16" t="n">
        <v>0.0803575672842164</v>
      </c>
      <c r="L10" s="16" t="n">
        <v>0.0917630030569265</v>
      </c>
      <c r="M10" s="16" t="n">
        <v>0.0767031040433515</v>
      </c>
      <c r="N10" s="16" t="n">
        <v>0.105032373834151</v>
      </c>
    </row>
    <row r="11">
      <c r="B11" s="17" t="s">
        <v>288</v>
      </c>
      <c r="C11" s="16" t="n">
        <v>0.452445731045882</v>
      </c>
      <c r="D11" s="16" t="n">
        <v>0.415415020147802</v>
      </c>
      <c r="E11" s="16" t="n">
        <v>0.489173370839369</v>
      </c>
      <c r="F11" s="16"/>
      <c r="G11" s="16" t="n">
        <v>0.410949712282755</v>
      </c>
      <c r="H11" s="16" t="n">
        <v>0.473600647536825</v>
      </c>
      <c r="I11" s="16" t="n">
        <v>0.44915417458749</v>
      </c>
      <c r="J11" s="16"/>
      <c r="K11" s="16" t="n">
        <v>0.473910610667764</v>
      </c>
      <c r="L11" s="16" t="n">
        <v>0.431753195842815</v>
      </c>
      <c r="M11" s="16" t="n">
        <v>0.347258895860271</v>
      </c>
      <c r="N11" s="16" t="n">
        <v>0.470521940681394</v>
      </c>
    </row>
    <row r="12">
      <c r="B12" s="17" t="s">
        <v>40</v>
      </c>
      <c r="C12" s="16" t="n">
        <v>0.341765997365782</v>
      </c>
      <c r="D12" s="16" t="n">
        <v>0.391078819174637</v>
      </c>
      <c r="E12" s="16" t="n">
        <v>0.293124635954608</v>
      </c>
      <c r="F12" s="16"/>
      <c r="G12" s="16" t="n">
        <v>0.337330669329436</v>
      </c>
      <c r="H12" s="16" t="n">
        <v>0.304627316536195</v>
      </c>
      <c r="I12" s="16" t="n">
        <v>0.378068535637748</v>
      </c>
      <c r="J12" s="16"/>
      <c r="K12" s="16" t="n">
        <v>0.311690993506525</v>
      </c>
      <c r="L12" s="16" t="n">
        <v>0.368363296029792</v>
      </c>
      <c r="M12" s="16" t="n">
        <v>0.506494981921987</v>
      </c>
      <c r="N12" s="16" t="n">
        <v>0.314907513860156</v>
      </c>
    </row>
    <row r="13">
      <c r="B13" s="17" t="s">
        <v>74</v>
      </c>
      <c r="C13" s="22" t="n">
        <v>0.102914536934042</v>
      </c>
      <c r="D13" s="22" t="n">
        <v>0.0979391376184948</v>
      </c>
      <c r="E13" s="22" t="n">
        <v>0.107827363352835</v>
      </c>
      <c r="F13" s="22"/>
      <c r="G13" s="22" t="n">
        <v>0.125728484291177</v>
      </c>
      <c r="H13" s="22" t="n">
        <v>0.112390255256381</v>
      </c>
      <c r="I13" s="22" t="n">
        <v>0.0850885328714141</v>
      </c>
      <c r="J13" s="22"/>
      <c r="K13" s="22" t="n">
        <v>0.114095492665779</v>
      </c>
      <c r="L13" s="22" t="n">
        <v>0.0954350541218758</v>
      </c>
      <c r="M13" s="22" t="n">
        <v>0.0547605745352605</v>
      </c>
      <c r="N13" s="22" t="n">
        <v>0.0925984305240684</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292</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0.0237672320069224</v>
      </c>
      <c r="D9" s="16" t="n">
        <v>0.0235249705131491</v>
      </c>
      <c r="E9" s="16" t="n">
        <v>0.0246232163652363</v>
      </c>
      <c r="F9" s="16"/>
      <c r="G9" s="16" t="n">
        <v>0.0395666658509955</v>
      </c>
      <c r="H9" s="16" t="n">
        <v>0.0324959894827905</v>
      </c>
      <c r="I9" s="16" t="n">
        <v>0.00940658504760578</v>
      </c>
      <c r="J9" s="16"/>
      <c r="K9" s="16" t="n">
        <v>0.0267960253849634</v>
      </c>
      <c r="L9" s="16" t="n">
        <v>0.0162833780335034</v>
      </c>
      <c r="M9" s="16" t="n">
        <v>0.00404249390410949</v>
      </c>
      <c r="N9" s="16" t="n">
        <v>0.0366565802939494</v>
      </c>
    </row>
    <row r="10">
      <c r="B10" s="17" t="s">
        <v>37</v>
      </c>
      <c r="C10" s="16" t="n">
        <v>0.135322447409963</v>
      </c>
      <c r="D10" s="16" t="n">
        <v>0.133760998658414</v>
      </c>
      <c r="E10" s="16" t="n">
        <v>0.133674249183429</v>
      </c>
      <c r="F10" s="16"/>
      <c r="G10" s="16" t="n">
        <v>0.135416526965012</v>
      </c>
      <c r="H10" s="16" t="n">
        <v>0.133915306030013</v>
      </c>
      <c r="I10" s="16" t="n">
        <v>0.136594378084174</v>
      </c>
      <c r="J10" s="16"/>
      <c r="K10" s="16" t="n">
        <v>0.141315579610234</v>
      </c>
      <c r="L10" s="16" t="n">
        <v>0.139355907839293</v>
      </c>
      <c r="M10" s="16" t="n">
        <v>0.104679348977553</v>
      </c>
      <c r="N10" s="16" t="n">
        <v>0.12957104115946</v>
      </c>
    </row>
    <row r="11">
      <c r="B11" s="17" t="s">
        <v>288</v>
      </c>
      <c r="C11" s="16" t="n">
        <v>0.466241351603444</v>
      </c>
      <c r="D11" s="16" t="n">
        <v>0.456396243701468</v>
      </c>
      <c r="E11" s="16" t="n">
        <v>0.478912772851317</v>
      </c>
      <c r="F11" s="16"/>
      <c r="G11" s="16" t="n">
        <v>0.48758498217647</v>
      </c>
      <c r="H11" s="16" t="n">
        <v>0.45106060578536</v>
      </c>
      <c r="I11" s="16" t="n">
        <v>0.471934402792008</v>
      </c>
      <c r="J11" s="16"/>
      <c r="K11" s="16" t="n">
        <v>0.480230046742304</v>
      </c>
      <c r="L11" s="16" t="n">
        <v>0.483465621858432</v>
      </c>
      <c r="M11" s="16" t="n">
        <v>0.412467384019198</v>
      </c>
      <c r="N11" s="16" t="n">
        <v>0.386970273871994</v>
      </c>
    </row>
    <row r="12">
      <c r="B12" s="17" t="s">
        <v>40</v>
      </c>
      <c r="C12" s="16" t="n">
        <v>0.250736053312194</v>
      </c>
      <c r="D12" s="16" t="n">
        <v>0.276962896654423</v>
      </c>
      <c r="E12" s="16" t="n">
        <v>0.224943792158022</v>
      </c>
      <c r="F12" s="16"/>
      <c r="G12" s="16" t="n">
        <v>0.187181057143119</v>
      </c>
      <c r="H12" s="16" t="n">
        <v>0.24177722255817</v>
      </c>
      <c r="I12" s="16" t="n">
        <v>0.284172238170614</v>
      </c>
      <c r="J12" s="16"/>
      <c r="K12" s="16" t="n">
        <v>0.212975036126844</v>
      </c>
      <c r="L12" s="16" t="n">
        <v>0.269806132223876</v>
      </c>
      <c r="M12" s="16" t="n">
        <v>0.398566401712447</v>
      </c>
      <c r="N12" s="16" t="n">
        <v>0.30531156295016</v>
      </c>
    </row>
    <row r="13">
      <c r="B13" s="17" t="s">
        <v>74</v>
      </c>
      <c r="C13" s="22" t="n">
        <v>0.123932915667477</v>
      </c>
      <c r="D13" s="22" t="n">
        <v>0.109354890472546</v>
      </c>
      <c r="E13" s="22" t="n">
        <v>0.137845969441996</v>
      </c>
      <c r="F13" s="22"/>
      <c r="G13" s="22" t="n">
        <v>0.150250767864404</v>
      </c>
      <c r="H13" s="22" t="n">
        <v>0.140750876143666</v>
      </c>
      <c r="I13" s="22" t="n">
        <v>0.0978923959055988</v>
      </c>
      <c r="J13" s="22"/>
      <c r="K13" s="22" t="n">
        <v>0.138683312135656</v>
      </c>
      <c r="L13" s="22" t="n">
        <v>0.0910889600448958</v>
      </c>
      <c r="M13" s="22" t="n">
        <v>0.0802443713866933</v>
      </c>
      <c r="N13" s="22" t="n">
        <v>0.141490541724437</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293</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0.0269098936863347</v>
      </c>
      <c r="D9" s="16" t="n">
        <v>0.0306377091040223</v>
      </c>
      <c r="E9" s="16" t="n">
        <v>0.0238811217766691</v>
      </c>
      <c r="F9" s="16"/>
      <c r="G9" s="16" t="n">
        <v>0.0258641295263494</v>
      </c>
      <c r="H9" s="16" t="n">
        <v>0.035378324540228</v>
      </c>
      <c r="I9" s="16" t="n">
        <v>0.0194445983656677</v>
      </c>
      <c r="J9" s="16"/>
      <c r="K9" s="16" t="n">
        <v>0.02643987686192</v>
      </c>
      <c r="L9" s="16" t="n">
        <v>0.0284936796884752</v>
      </c>
      <c r="M9" s="16" t="n">
        <v>0.0143493826322702</v>
      </c>
      <c r="N9" s="16" t="n">
        <v>0.0402429860185344</v>
      </c>
    </row>
    <row r="10">
      <c r="B10" s="17" t="s">
        <v>37</v>
      </c>
      <c r="C10" s="16" t="n">
        <v>0.12748832438673</v>
      </c>
      <c r="D10" s="16" t="n">
        <v>0.132648366857436</v>
      </c>
      <c r="E10" s="16" t="n">
        <v>0.121595180500881</v>
      </c>
      <c r="F10" s="16"/>
      <c r="G10" s="16" t="n">
        <v>0.0900178867811524</v>
      </c>
      <c r="H10" s="16" t="n">
        <v>0.153365824115162</v>
      </c>
      <c r="I10" s="16" t="n">
        <v>0.118213325933587</v>
      </c>
      <c r="J10" s="16"/>
      <c r="K10" s="16" t="n">
        <v>0.134888425919158</v>
      </c>
      <c r="L10" s="16" t="n">
        <v>0.137571044111874</v>
      </c>
      <c r="M10" s="16" t="n">
        <v>0.0579475840459529</v>
      </c>
      <c r="N10" s="16" t="n">
        <v>0.133813105203279</v>
      </c>
    </row>
    <row r="11">
      <c r="B11" s="17" t="s">
        <v>288</v>
      </c>
      <c r="C11" s="16" t="n">
        <v>0.465269637339012</v>
      </c>
      <c r="D11" s="16" t="n">
        <v>0.427257331277078</v>
      </c>
      <c r="E11" s="16" t="n">
        <v>0.502143792335414</v>
      </c>
      <c r="F11" s="16"/>
      <c r="G11" s="16" t="n">
        <v>0.491417998403306</v>
      </c>
      <c r="H11" s="16" t="n">
        <v>0.457472668403289</v>
      </c>
      <c r="I11" s="16" t="n">
        <v>0.462195759338941</v>
      </c>
      <c r="J11" s="16"/>
      <c r="K11" s="16" t="n">
        <v>0.482745676832997</v>
      </c>
      <c r="L11" s="16" t="n">
        <v>0.423952943344005</v>
      </c>
      <c r="M11" s="16" t="n">
        <v>0.468092556959096</v>
      </c>
      <c r="N11" s="16" t="n">
        <v>0.455170968043804</v>
      </c>
    </row>
    <row r="12">
      <c r="B12" s="17" t="s">
        <v>40</v>
      </c>
      <c r="C12" s="16" t="n">
        <v>0.260892887754338</v>
      </c>
      <c r="D12" s="16" t="n">
        <v>0.297089523266841</v>
      </c>
      <c r="E12" s="16" t="n">
        <v>0.227794343406696</v>
      </c>
      <c r="F12" s="16"/>
      <c r="G12" s="16" t="n">
        <v>0.226288743760955</v>
      </c>
      <c r="H12" s="16" t="n">
        <v>0.231678348891236</v>
      </c>
      <c r="I12" s="16" t="n">
        <v>0.301738908210371</v>
      </c>
      <c r="J12" s="16"/>
      <c r="K12" s="16" t="n">
        <v>0.227868863753403</v>
      </c>
      <c r="L12" s="16" t="n">
        <v>0.309999156283583</v>
      </c>
      <c r="M12" s="16" t="n">
        <v>0.388299151135417</v>
      </c>
      <c r="N12" s="16" t="n">
        <v>0.231111476890554</v>
      </c>
    </row>
    <row r="13">
      <c r="B13" s="17" t="s">
        <v>74</v>
      </c>
      <c r="C13" s="22" t="n">
        <v>0.119439256833586</v>
      </c>
      <c r="D13" s="22" t="n">
        <v>0.112367069494623</v>
      </c>
      <c r="E13" s="22" t="n">
        <v>0.124585561980339</v>
      </c>
      <c r="F13" s="22"/>
      <c r="G13" s="22" t="n">
        <v>0.166411241528237</v>
      </c>
      <c r="H13" s="22" t="n">
        <v>0.122104834050084</v>
      </c>
      <c r="I13" s="22" t="n">
        <v>0.0984074081514336</v>
      </c>
      <c r="J13" s="22"/>
      <c r="K13" s="22" t="n">
        <v>0.128057156632523</v>
      </c>
      <c r="L13" s="22" t="n">
        <v>0.0999831765720629</v>
      </c>
      <c r="M13" s="22" t="n">
        <v>0.0713113252272631</v>
      </c>
      <c r="N13" s="22" t="n">
        <v>0.139661463843829</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294</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0.12884398329949</v>
      </c>
      <c r="D9" s="16" t="n">
        <v>0.0855380447525453</v>
      </c>
      <c r="E9" s="16" t="n">
        <v>0.171643389564928</v>
      </c>
      <c r="F9" s="16"/>
      <c r="G9" s="16" t="n">
        <v>0.134632108771613</v>
      </c>
      <c r="H9" s="16" t="n">
        <v>0.143534251282882</v>
      </c>
      <c r="I9" s="16" t="n">
        <v>0.112891296694261</v>
      </c>
      <c r="J9" s="16"/>
      <c r="K9" s="16" t="n">
        <v>0.155424146488776</v>
      </c>
      <c r="L9" s="16" t="n">
        <v>0.0682855848433598</v>
      </c>
      <c r="M9" s="16" t="n">
        <v>0.0756207600483612</v>
      </c>
      <c r="N9" s="16" t="n">
        <v>0.121723249099763</v>
      </c>
    </row>
    <row r="10">
      <c r="B10" s="17" t="s">
        <v>37</v>
      </c>
      <c r="C10" s="16" t="n">
        <v>0.241487147255155</v>
      </c>
      <c r="D10" s="16" t="n">
        <v>0.193473539069781</v>
      </c>
      <c r="E10" s="16" t="n">
        <v>0.285769595630459</v>
      </c>
      <c r="F10" s="16"/>
      <c r="G10" s="16" t="n">
        <v>0.227344049881739</v>
      </c>
      <c r="H10" s="16" t="n">
        <v>0.257537046709163</v>
      </c>
      <c r="I10" s="16" t="n">
        <v>0.232141590693581</v>
      </c>
      <c r="J10" s="16"/>
      <c r="K10" s="16" t="n">
        <v>0.255211026229867</v>
      </c>
      <c r="L10" s="16" t="n">
        <v>0.225288571185561</v>
      </c>
      <c r="M10" s="16" t="n">
        <v>0.16001563286547</v>
      </c>
      <c r="N10" s="16" t="n">
        <v>0.261667795660409</v>
      </c>
    </row>
    <row r="11">
      <c r="B11" s="17" t="s">
        <v>288</v>
      </c>
      <c r="C11" s="16" t="n">
        <v>0.324942961951076</v>
      </c>
      <c r="D11" s="16" t="n">
        <v>0.367630594316756</v>
      </c>
      <c r="E11" s="16" t="n">
        <v>0.285274589568582</v>
      </c>
      <c r="F11" s="16"/>
      <c r="G11" s="16" t="n">
        <v>0.293430182377547</v>
      </c>
      <c r="H11" s="16" t="n">
        <v>0.321039125994387</v>
      </c>
      <c r="I11" s="16" t="n">
        <v>0.34102102977043</v>
      </c>
      <c r="J11" s="16"/>
      <c r="K11" s="16" t="n">
        <v>0.304578756905714</v>
      </c>
      <c r="L11" s="16" t="n">
        <v>0.374989543282284</v>
      </c>
      <c r="M11" s="16" t="n">
        <v>0.342435343867706</v>
      </c>
      <c r="N11" s="16" t="n">
        <v>0.358430403834919</v>
      </c>
    </row>
    <row r="12">
      <c r="B12" s="17" t="s">
        <v>40</v>
      </c>
      <c r="C12" s="16" t="n">
        <v>0.20451028558873</v>
      </c>
      <c r="D12" s="16" t="n">
        <v>0.256422409829023</v>
      </c>
      <c r="E12" s="16" t="n">
        <v>0.152118057593147</v>
      </c>
      <c r="F12" s="16"/>
      <c r="G12" s="16" t="n">
        <v>0.221555029514156</v>
      </c>
      <c r="H12" s="16" t="n">
        <v>0.181069554298116</v>
      </c>
      <c r="I12" s="16" t="n">
        <v>0.219585630495603</v>
      </c>
      <c r="J12" s="16"/>
      <c r="K12" s="16" t="n">
        <v>0.174422055358964</v>
      </c>
      <c r="L12" s="16" t="n">
        <v>0.243646338690539</v>
      </c>
      <c r="M12" s="16" t="n">
        <v>0.338883485481053</v>
      </c>
      <c r="N12" s="16" t="n">
        <v>0.180694426883319</v>
      </c>
    </row>
    <row r="13">
      <c r="B13" s="17" t="s">
        <v>74</v>
      </c>
      <c r="C13" s="22" t="n">
        <v>0.10021562190555</v>
      </c>
      <c r="D13" s="22" t="n">
        <v>0.0969354120318939</v>
      </c>
      <c r="E13" s="22" t="n">
        <v>0.105194367642884</v>
      </c>
      <c r="F13" s="22"/>
      <c r="G13" s="22" t="n">
        <v>0.123038629454946</v>
      </c>
      <c r="H13" s="22" t="n">
        <v>0.0968200217154523</v>
      </c>
      <c r="I13" s="22" t="n">
        <v>0.0943604523461243</v>
      </c>
      <c r="J13" s="22"/>
      <c r="K13" s="22" t="n">
        <v>0.110364015016679</v>
      </c>
      <c r="L13" s="22" t="n">
        <v>0.0877899619982559</v>
      </c>
      <c r="M13" s="22" t="n">
        <v>0.0830447777374091</v>
      </c>
      <c r="N13" s="22" t="n">
        <v>0.0774841245215896</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295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0.0323923411620902</v>
      </c>
      <c r="D9" s="16" t="n">
        <v>0.0276968065669923</v>
      </c>
      <c r="E9" s="16" t="n">
        <v>0.0361219034792528</v>
      </c>
      <c r="F9" s="16"/>
      <c r="G9" s="16" t="n">
        <v>0.0584725376108957</v>
      </c>
      <c r="H9" s="16" t="n">
        <v>0.0319274892470507</v>
      </c>
      <c r="I9" s="16" t="n">
        <v>0.0225241885969242</v>
      </c>
      <c r="J9" s="16"/>
      <c r="K9" s="16" t="n">
        <v>0.0330867256678861</v>
      </c>
      <c r="L9" s="16" t="n">
        <v>0.0222792702984595</v>
      </c>
      <c r="M9" s="16" t="n">
        <v>0.0118912865695225</v>
      </c>
      <c r="N9" s="16" t="n">
        <v>0.0733022940974146</v>
      </c>
    </row>
    <row r="10">
      <c r="B10" s="17" t="s">
        <v>37</v>
      </c>
      <c r="C10" s="16" t="n">
        <v>0.0994818452809667</v>
      </c>
      <c r="D10" s="16" t="n">
        <v>0.0862815446095912</v>
      </c>
      <c r="E10" s="16" t="n">
        <v>0.112289099234385</v>
      </c>
      <c r="F10" s="16"/>
      <c r="G10" s="16" t="n">
        <v>0.0963703839067684</v>
      </c>
      <c r="H10" s="16" t="n">
        <v>0.108364123292602</v>
      </c>
      <c r="I10" s="16" t="n">
        <v>0.0924474067386369</v>
      </c>
      <c r="J10" s="16"/>
      <c r="K10" s="16" t="n">
        <v>0.0981814639924938</v>
      </c>
      <c r="L10" s="16" t="n">
        <v>0.109983179142797</v>
      </c>
      <c r="M10" s="16" t="n">
        <v>0.0863444065219042</v>
      </c>
      <c r="N10" s="16" t="n">
        <v>0.104935563467715</v>
      </c>
    </row>
    <row r="11">
      <c r="B11" s="17" t="s">
        <v>288</v>
      </c>
      <c r="C11" s="16" t="n">
        <v>0.436645791340557</v>
      </c>
      <c r="D11" s="16" t="n">
        <v>0.420301525780145</v>
      </c>
      <c r="E11" s="16" t="n">
        <v>0.451657773623602</v>
      </c>
      <c r="F11" s="16"/>
      <c r="G11" s="16" t="n">
        <v>0.433566666941686</v>
      </c>
      <c r="H11" s="16" t="n">
        <v>0.422753100285733</v>
      </c>
      <c r="I11" s="16" t="n">
        <v>0.450786533384714</v>
      </c>
      <c r="J11" s="16"/>
      <c r="K11" s="16" t="n">
        <v>0.455647832688593</v>
      </c>
      <c r="L11" s="16" t="n">
        <v>0.426076215458268</v>
      </c>
      <c r="M11" s="16" t="n">
        <v>0.372090843142594</v>
      </c>
      <c r="N11" s="16" t="n">
        <v>0.371799551716407</v>
      </c>
    </row>
    <row r="12">
      <c r="B12" s="17" t="s">
        <v>40</v>
      </c>
      <c r="C12" s="16" t="n">
        <v>0.331651860077164</v>
      </c>
      <c r="D12" s="16" t="n">
        <v>0.375898958297928</v>
      </c>
      <c r="E12" s="16" t="n">
        <v>0.28831513694063</v>
      </c>
      <c r="F12" s="16"/>
      <c r="G12" s="16" t="n">
        <v>0.293088561492042</v>
      </c>
      <c r="H12" s="16" t="n">
        <v>0.328800837321883</v>
      </c>
      <c r="I12" s="16" t="n">
        <v>0.349535144401597</v>
      </c>
      <c r="J12" s="16"/>
      <c r="K12" s="16" t="n">
        <v>0.300656723447936</v>
      </c>
      <c r="L12" s="16" t="n">
        <v>0.364367063498544</v>
      </c>
      <c r="M12" s="16" t="n">
        <v>0.479029576691787</v>
      </c>
      <c r="N12" s="16" t="n">
        <v>0.329797917990155</v>
      </c>
    </row>
    <row r="13">
      <c r="B13" s="17" t="s">
        <v>74</v>
      </c>
      <c r="C13" s="22" t="n">
        <v>0.0998281621392225</v>
      </c>
      <c r="D13" s="22" t="n">
        <v>0.0898211647453426</v>
      </c>
      <c r="E13" s="22" t="n">
        <v>0.11161608672213</v>
      </c>
      <c r="F13" s="22"/>
      <c r="G13" s="22" t="n">
        <v>0.118501850048608</v>
      </c>
      <c r="H13" s="22" t="n">
        <v>0.108154449852732</v>
      </c>
      <c r="I13" s="22" t="n">
        <v>0.0847067268781276</v>
      </c>
      <c r="J13" s="22"/>
      <c r="K13" s="22" t="n">
        <v>0.112427254203091</v>
      </c>
      <c r="L13" s="22" t="n">
        <v>0.0772942716019314</v>
      </c>
      <c r="M13" s="22" t="n">
        <v>0.0506438870741928</v>
      </c>
      <c r="N13" s="22" t="n">
        <v>0.120164672728308</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296</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0.0191806719590009</v>
      </c>
      <c r="D9" s="16" t="n">
        <v>0.0193609615482384</v>
      </c>
      <c r="E9" s="16" t="n">
        <v>0.0194960616147444</v>
      </c>
      <c r="F9" s="16"/>
      <c r="G9" s="16" t="n">
        <v>0.0341917566279053</v>
      </c>
      <c r="H9" s="16" t="n">
        <v>0.0215848760108055</v>
      </c>
      <c r="I9" s="16" t="n">
        <v>0.0110152334805047</v>
      </c>
      <c r="J9" s="16"/>
      <c r="K9" s="16" t="n">
        <v>0.0180812165910015</v>
      </c>
      <c r="L9" s="16" t="n">
        <v>0.0171114213610462</v>
      </c>
      <c r="M9" s="16" t="n">
        <v>0.00979078737912798</v>
      </c>
      <c r="N9" s="16" t="n">
        <v>0.0354834071389876</v>
      </c>
    </row>
    <row r="10">
      <c r="B10" s="17" t="s">
        <v>37</v>
      </c>
      <c r="C10" s="16" t="n">
        <v>0.101740740136456</v>
      </c>
      <c r="D10" s="16" t="n">
        <v>0.0926279011769894</v>
      </c>
      <c r="E10" s="16" t="n">
        <v>0.112482028084405</v>
      </c>
      <c r="F10" s="16"/>
      <c r="G10" s="16" t="n">
        <v>0.108077563618404</v>
      </c>
      <c r="H10" s="16" t="n">
        <v>0.109484876426156</v>
      </c>
      <c r="I10" s="16" t="n">
        <v>0.0920334481254385</v>
      </c>
      <c r="J10" s="16"/>
      <c r="K10" s="16" t="n">
        <v>0.109425335557841</v>
      </c>
      <c r="L10" s="16" t="n">
        <v>0.109782004570863</v>
      </c>
      <c r="M10" s="16" t="n">
        <v>0.0519200475360519</v>
      </c>
      <c r="N10" s="16" t="n">
        <v>0.0916682932267567</v>
      </c>
    </row>
    <row r="11">
      <c r="B11" s="17" t="s">
        <v>288</v>
      </c>
      <c r="C11" s="16" t="n">
        <v>0.437214668866206</v>
      </c>
      <c r="D11" s="16" t="n">
        <v>0.416809652133358</v>
      </c>
      <c r="E11" s="16" t="n">
        <v>0.456596442021694</v>
      </c>
      <c r="F11" s="16"/>
      <c r="G11" s="16" t="n">
        <v>0.415782057649162</v>
      </c>
      <c r="H11" s="16" t="n">
        <v>0.435201387071853</v>
      </c>
      <c r="I11" s="16" t="n">
        <v>0.447552666246592</v>
      </c>
      <c r="J11" s="16"/>
      <c r="K11" s="16" t="n">
        <v>0.453122433689477</v>
      </c>
      <c r="L11" s="16" t="n">
        <v>0.424444522643273</v>
      </c>
      <c r="M11" s="16" t="n">
        <v>0.393724434173115</v>
      </c>
      <c r="N11" s="16" t="n">
        <v>0.416573963781238</v>
      </c>
    </row>
    <row r="12">
      <c r="B12" s="17" t="s">
        <v>40</v>
      </c>
      <c r="C12" s="16" t="n">
        <v>0.334006333065072</v>
      </c>
      <c r="D12" s="16" t="n">
        <v>0.377208016206823</v>
      </c>
      <c r="E12" s="16" t="n">
        <v>0.289112652210465</v>
      </c>
      <c r="F12" s="16"/>
      <c r="G12" s="16" t="n">
        <v>0.310878351176852</v>
      </c>
      <c r="H12" s="16" t="n">
        <v>0.333582886437043</v>
      </c>
      <c r="I12" s="16" t="n">
        <v>0.343534881135407</v>
      </c>
      <c r="J12" s="16"/>
      <c r="K12" s="16" t="n">
        <v>0.305213374871077</v>
      </c>
      <c r="L12" s="16" t="n">
        <v>0.344713248580784</v>
      </c>
      <c r="M12" s="16" t="n">
        <v>0.46057391786703</v>
      </c>
      <c r="N12" s="16" t="n">
        <v>0.363254453452827</v>
      </c>
    </row>
    <row r="13">
      <c r="B13" s="17" t="s">
        <v>74</v>
      </c>
      <c r="C13" s="22" t="n">
        <v>0.107857585973266</v>
      </c>
      <c r="D13" s="22" t="n">
        <v>0.0939934689345914</v>
      </c>
      <c r="E13" s="22" t="n">
        <v>0.122312816068692</v>
      </c>
      <c r="F13" s="22"/>
      <c r="G13" s="22" t="n">
        <v>0.131070270927678</v>
      </c>
      <c r="H13" s="22" t="n">
        <v>0.100145974054143</v>
      </c>
      <c r="I13" s="22" t="n">
        <v>0.105863771012057</v>
      </c>
      <c r="J13" s="22"/>
      <c r="K13" s="22" t="n">
        <v>0.114157639290603</v>
      </c>
      <c r="L13" s="22" t="n">
        <v>0.103948802844033</v>
      </c>
      <c r="M13" s="22" t="n">
        <v>0.0839908130446748</v>
      </c>
      <c r="N13" s="22" t="n">
        <v>0.0930198824001912</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0.18891216118258</v>
      </c>
      <c r="D9" s="16" t="n">
        <v>0.22336298282833</v>
      </c>
      <c r="E9" s="16" t="n">
        <v>0.153334147130426</v>
      </c>
      <c r="F9" s="16"/>
      <c r="G9" s="16" t="n">
        <v>0.227094649477791</v>
      </c>
      <c r="H9" s="16" t="n">
        <v>0.182962448499918</v>
      </c>
      <c r="I9" s="16" t="n">
        <v>0.179366759593969</v>
      </c>
      <c r="J9" s="16"/>
      <c r="K9" s="16" t="n">
        <v>0.194917152802357</v>
      </c>
      <c r="L9" s="16" t="n">
        <v>0.164365094312346</v>
      </c>
      <c r="M9" s="16" t="n">
        <v>0.221980256004653</v>
      </c>
      <c r="N9" s="16" t="n">
        <v>0.160522125759537</v>
      </c>
    </row>
    <row r="10">
      <c r="B10" s="17" t="s">
        <v>37</v>
      </c>
      <c r="C10" s="16" t="n">
        <v>0.214242999177779</v>
      </c>
      <c r="D10" s="16" t="n">
        <v>0.242772978725004</v>
      </c>
      <c r="E10" s="16" t="n">
        <v>0.185474828456529</v>
      </c>
      <c r="F10" s="16"/>
      <c r="G10" s="16" t="n">
        <v>0.280706712147959</v>
      </c>
      <c r="H10" s="16" t="n">
        <v>0.234934086117762</v>
      </c>
      <c r="I10" s="16" t="n">
        <v>0.168743266690914</v>
      </c>
      <c r="J10" s="16"/>
      <c r="K10" s="16" t="n">
        <v>0.215697283816457</v>
      </c>
      <c r="L10" s="16" t="n">
        <v>0.214320648134235</v>
      </c>
      <c r="M10" s="16" t="n">
        <v>0.206603757554495</v>
      </c>
      <c r="N10" s="16" t="n">
        <v>0.222695766667928</v>
      </c>
    </row>
    <row r="11">
      <c r="B11" s="17" t="s">
        <v>38</v>
      </c>
      <c r="C11" s="16" t="n">
        <v>0.171972867231023</v>
      </c>
      <c r="D11" s="16" t="n">
        <v>0.180585382548208</v>
      </c>
      <c r="E11" s="16" t="n">
        <v>0.165071895230278</v>
      </c>
      <c r="F11" s="16"/>
      <c r="G11" s="16" t="n">
        <v>0.176309600874412</v>
      </c>
      <c r="H11" s="16" t="n">
        <v>0.169605183727049</v>
      </c>
      <c r="I11" s="16" t="n">
        <v>0.172462731968552</v>
      </c>
      <c r="J11" s="16"/>
      <c r="K11" s="16" t="n">
        <v>0.154125569868847</v>
      </c>
      <c r="L11" s="16" t="n">
        <v>0.181735897991439</v>
      </c>
      <c r="M11" s="16" t="n">
        <v>0.229526213922452</v>
      </c>
      <c r="N11" s="16" t="n">
        <v>0.191350930389231</v>
      </c>
    </row>
    <row r="12">
      <c r="B12" s="17" t="s">
        <v>39</v>
      </c>
      <c r="C12" s="16" t="n">
        <v>0.334284899817814</v>
      </c>
      <c r="D12" s="16" t="n">
        <v>0.28040403084452</v>
      </c>
      <c r="E12" s="16" t="n">
        <v>0.388428508668968</v>
      </c>
      <c r="F12" s="16"/>
      <c r="G12" s="16" t="n">
        <v>0.236822830193563</v>
      </c>
      <c r="H12" s="16" t="n">
        <v>0.346177480896365</v>
      </c>
      <c r="I12" s="16" t="n">
        <v>0.361714560462594</v>
      </c>
      <c r="J12" s="16"/>
      <c r="K12" s="16" t="n">
        <v>0.335579396789551</v>
      </c>
      <c r="L12" s="16" t="n">
        <v>0.373608664788662</v>
      </c>
      <c r="M12" s="16" t="n">
        <v>0.25902680697205</v>
      </c>
      <c r="N12" s="16" t="n">
        <v>0.336095159178635</v>
      </c>
    </row>
    <row r="13">
      <c r="B13" s="17" t="s">
        <v>40</v>
      </c>
      <c r="C13" s="22" t="n">
        <v>0.0905870725908044</v>
      </c>
      <c r="D13" s="22" t="n">
        <v>0.0728746250539363</v>
      </c>
      <c r="E13" s="22" t="n">
        <v>0.107690620513799</v>
      </c>
      <c r="F13" s="22"/>
      <c r="G13" s="22" t="n">
        <v>0.0790662073062754</v>
      </c>
      <c r="H13" s="22" t="n">
        <v>0.0663208007589065</v>
      </c>
      <c r="I13" s="22" t="n">
        <v>0.117712681283971</v>
      </c>
      <c r="J13" s="22"/>
      <c r="K13" s="22" t="n">
        <v>0.0996805967227885</v>
      </c>
      <c r="L13" s="22" t="n">
        <v>0.0659696947733179</v>
      </c>
      <c r="M13" s="22" t="n">
        <v>0.0828629655463491</v>
      </c>
      <c r="N13" s="22" t="n">
        <v>0.0893360180046683</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297</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0.0242851826296712</v>
      </c>
      <c r="D9" s="16" t="n">
        <v>0.0203708981028837</v>
      </c>
      <c r="E9" s="16" t="n">
        <v>0.0288227439856152</v>
      </c>
      <c r="F9" s="16"/>
      <c r="G9" s="16" t="n">
        <v>0.0527630635413067</v>
      </c>
      <c r="H9" s="16" t="n">
        <v>0.025145875197108</v>
      </c>
      <c r="I9" s="16" t="n">
        <v>0.01223686539302</v>
      </c>
      <c r="J9" s="16"/>
      <c r="K9" s="16" t="n">
        <v>0.0228266657634033</v>
      </c>
      <c r="L9" s="16" t="n">
        <v>0.0242139070331612</v>
      </c>
      <c r="M9" s="16" t="n">
        <v>0.00418128812677845</v>
      </c>
      <c r="N9" s="16" t="n">
        <v>0.0582258321282025</v>
      </c>
    </row>
    <row r="10">
      <c r="B10" s="17" t="s">
        <v>37</v>
      </c>
      <c r="C10" s="16" t="n">
        <v>0.105799549785509</v>
      </c>
      <c r="D10" s="16" t="n">
        <v>0.0880055861386778</v>
      </c>
      <c r="E10" s="16" t="n">
        <v>0.120948956220483</v>
      </c>
      <c r="F10" s="16"/>
      <c r="G10" s="16" t="n">
        <v>0.118135466782983</v>
      </c>
      <c r="H10" s="16" t="n">
        <v>0.115551817725101</v>
      </c>
      <c r="I10" s="16" t="n">
        <v>0.0918546608250477</v>
      </c>
      <c r="J10" s="16"/>
      <c r="K10" s="16" t="n">
        <v>0.113020174791174</v>
      </c>
      <c r="L10" s="16" t="n">
        <v>0.114647030399314</v>
      </c>
      <c r="M10" s="16" t="n">
        <v>0.0521075027939158</v>
      </c>
      <c r="N10" s="16" t="n">
        <v>0.110875345155828</v>
      </c>
    </row>
    <row r="11">
      <c r="B11" s="17" t="s">
        <v>288</v>
      </c>
      <c r="C11" s="16" t="n">
        <v>0.453536607592978</v>
      </c>
      <c r="D11" s="16" t="n">
        <v>0.426544348372655</v>
      </c>
      <c r="E11" s="16" t="n">
        <v>0.482420295870047</v>
      </c>
      <c r="F11" s="16"/>
      <c r="G11" s="16" t="n">
        <v>0.405348480718763</v>
      </c>
      <c r="H11" s="16" t="n">
        <v>0.463105476560751</v>
      </c>
      <c r="I11" s="16" t="n">
        <v>0.46366686333224</v>
      </c>
      <c r="J11" s="16"/>
      <c r="K11" s="16" t="n">
        <v>0.457681843163829</v>
      </c>
      <c r="L11" s="16" t="n">
        <v>0.466446005263533</v>
      </c>
      <c r="M11" s="16" t="n">
        <v>0.446813732860017</v>
      </c>
      <c r="N11" s="16" t="n">
        <v>0.412464485662719</v>
      </c>
    </row>
    <row r="12">
      <c r="B12" s="17" t="s">
        <v>40</v>
      </c>
      <c r="C12" s="16" t="n">
        <v>0.335177942857155</v>
      </c>
      <c r="D12" s="16" t="n">
        <v>0.390163387911909</v>
      </c>
      <c r="E12" s="16" t="n">
        <v>0.279018743585766</v>
      </c>
      <c r="F12" s="16"/>
      <c r="G12" s="16" t="n">
        <v>0.337125819699432</v>
      </c>
      <c r="H12" s="16" t="n">
        <v>0.30446959043202</v>
      </c>
      <c r="I12" s="16" t="n">
        <v>0.362977128832989</v>
      </c>
      <c r="J12" s="16"/>
      <c r="K12" s="16" t="n">
        <v>0.320049016266063</v>
      </c>
      <c r="L12" s="16" t="n">
        <v>0.319283164848214</v>
      </c>
      <c r="M12" s="16" t="n">
        <v>0.450349599208435</v>
      </c>
      <c r="N12" s="16" t="n">
        <v>0.324184752428569</v>
      </c>
    </row>
    <row r="13">
      <c r="B13" s="17" t="s">
        <v>74</v>
      </c>
      <c r="C13" s="22" t="n">
        <v>0.0812007171346874</v>
      </c>
      <c r="D13" s="22" t="n">
        <v>0.0749157794738738</v>
      </c>
      <c r="E13" s="22" t="n">
        <v>0.0887892603380895</v>
      </c>
      <c r="F13" s="22"/>
      <c r="G13" s="22" t="n">
        <v>0.0866271692575164</v>
      </c>
      <c r="H13" s="22" t="n">
        <v>0.0917272400850205</v>
      </c>
      <c r="I13" s="22" t="n">
        <v>0.0692644816167032</v>
      </c>
      <c r="J13" s="22"/>
      <c r="K13" s="22" t="n">
        <v>0.086422300015531</v>
      </c>
      <c r="L13" s="22" t="n">
        <v>0.0754098924557768</v>
      </c>
      <c r="M13" s="22" t="n">
        <v>0.0465478770108534</v>
      </c>
      <c r="N13" s="22" t="n">
        <v>0.0942495846246813</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298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0.0178484324697977</v>
      </c>
      <c r="D9" s="16" t="n">
        <v>0.0177857528736951</v>
      </c>
      <c r="E9" s="16" t="n">
        <v>0.0183721226013372</v>
      </c>
      <c r="F9" s="16"/>
      <c r="G9" s="16" t="n">
        <v>0.0296728856698927</v>
      </c>
      <c r="H9" s="16" t="n">
        <v>0.0179619876292464</v>
      </c>
      <c r="I9" s="16" t="n">
        <v>0.0130726140337386</v>
      </c>
      <c r="J9" s="16"/>
      <c r="K9" s="16" t="n">
        <v>0.0188106674844382</v>
      </c>
      <c r="L9" s="16" t="n">
        <v>0.0117720652007209</v>
      </c>
      <c r="M9" s="16" t="n">
        <v>0.0070182630799456</v>
      </c>
      <c r="N9" s="16" t="n">
        <v>0.0194050500868029</v>
      </c>
    </row>
    <row r="10">
      <c r="B10" s="17" t="s">
        <v>37</v>
      </c>
      <c r="C10" s="16" t="n">
        <v>0.0958348853277588</v>
      </c>
      <c r="D10" s="16" t="n">
        <v>0.0925510217708665</v>
      </c>
      <c r="E10" s="16" t="n">
        <v>0.0957465502712313</v>
      </c>
      <c r="F10" s="16"/>
      <c r="G10" s="16" t="n">
        <v>0.100832243651707</v>
      </c>
      <c r="H10" s="16" t="n">
        <v>0.110261220734563</v>
      </c>
      <c r="I10" s="16" t="n">
        <v>0.0804400605456282</v>
      </c>
      <c r="J10" s="16"/>
      <c r="K10" s="16" t="n">
        <v>0.0997721024091446</v>
      </c>
      <c r="L10" s="16" t="n">
        <v>0.0976255395724926</v>
      </c>
      <c r="M10" s="16" t="n">
        <v>0.0595573988040424</v>
      </c>
      <c r="N10" s="16" t="n">
        <v>0.113593587119226</v>
      </c>
    </row>
    <row r="11">
      <c r="B11" s="17" t="s">
        <v>288</v>
      </c>
      <c r="C11" s="16" t="n">
        <v>0.467068333538717</v>
      </c>
      <c r="D11" s="16" t="n">
        <v>0.435488027660214</v>
      </c>
      <c r="E11" s="16" t="n">
        <v>0.501530568449054</v>
      </c>
      <c r="F11" s="16"/>
      <c r="G11" s="16" t="n">
        <v>0.473620928515571</v>
      </c>
      <c r="H11" s="16" t="n">
        <v>0.459811225427037</v>
      </c>
      <c r="I11" s="16" t="n">
        <v>0.471231740845075</v>
      </c>
      <c r="J11" s="16"/>
      <c r="K11" s="16" t="n">
        <v>0.478019566726742</v>
      </c>
      <c r="L11" s="16" t="n">
        <v>0.494368343099313</v>
      </c>
      <c r="M11" s="16" t="n">
        <v>0.413492638422195</v>
      </c>
      <c r="N11" s="16" t="n">
        <v>0.407139079663449</v>
      </c>
    </row>
    <row r="12">
      <c r="B12" s="17" t="s">
        <v>40</v>
      </c>
      <c r="C12" s="16" t="n">
        <v>0.331908712761233</v>
      </c>
      <c r="D12" s="16" t="n">
        <v>0.365426726181283</v>
      </c>
      <c r="E12" s="16" t="n">
        <v>0.299601801182351</v>
      </c>
      <c r="F12" s="16"/>
      <c r="G12" s="16" t="n">
        <v>0.313771936923207</v>
      </c>
      <c r="H12" s="16" t="n">
        <v>0.317122391826111</v>
      </c>
      <c r="I12" s="16" t="n">
        <v>0.352827971663729</v>
      </c>
      <c r="J12" s="16"/>
      <c r="K12" s="16" t="n">
        <v>0.300583130535986</v>
      </c>
      <c r="L12" s="16" t="n">
        <v>0.336236457866277</v>
      </c>
      <c r="M12" s="16" t="n">
        <v>0.481270821593316</v>
      </c>
      <c r="N12" s="16" t="n">
        <v>0.365894956829304</v>
      </c>
    </row>
    <row r="13">
      <c r="B13" s="17" t="s">
        <v>74</v>
      </c>
      <c r="C13" s="22" t="n">
        <v>0.0873396359024938</v>
      </c>
      <c r="D13" s="22" t="n">
        <v>0.0887484715139419</v>
      </c>
      <c r="E13" s="22" t="n">
        <v>0.0847489574960261</v>
      </c>
      <c r="F13" s="22"/>
      <c r="G13" s="22" t="n">
        <v>0.0821020052396223</v>
      </c>
      <c r="H13" s="22" t="n">
        <v>0.0948431743830422</v>
      </c>
      <c r="I13" s="22" t="n">
        <v>0.0824276129118291</v>
      </c>
      <c r="J13" s="22"/>
      <c r="K13" s="22" t="n">
        <v>0.10281453284369</v>
      </c>
      <c r="L13" s="22" t="n">
        <v>0.059997594261197</v>
      </c>
      <c r="M13" s="22" t="n">
        <v>0.0386608781005007</v>
      </c>
      <c r="N13" s="22" t="n">
        <v>0.0939673263012188</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299</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0.0449277550711463</v>
      </c>
      <c r="D9" s="16" t="n">
        <v>0.0537200166067203</v>
      </c>
      <c r="E9" s="16" t="n">
        <v>0.0362256922291073</v>
      </c>
      <c r="F9" s="16"/>
      <c r="G9" s="16" t="n">
        <v>0.057969994584932</v>
      </c>
      <c r="H9" s="16" t="n">
        <v>0.0480275091748994</v>
      </c>
      <c r="I9" s="16" t="n">
        <v>0.0368928476298933</v>
      </c>
      <c r="J9" s="16"/>
      <c r="K9" s="16" t="n">
        <v>0.0389135916200327</v>
      </c>
      <c r="L9" s="16" t="n">
        <v>0.0576833064692896</v>
      </c>
      <c r="M9" s="16" t="n">
        <v>0.030536472727988</v>
      </c>
      <c r="N9" s="16" t="n">
        <v>0.0745427698075908</v>
      </c>
    </row>
    <row r="10">
      <c r="B10" s="17" t="s">
        <v>37</v>
      </c>
      <c r="C10" s="16" t="n">
        <v>0.203230703276946</v>
      </c>
      <c r="D10" s="16" t="n">
        <v>0.193735271269602</v>
      </c>
      <c r="E10" s="16" t="n">
        <v>0.212272399667938</v>
      </c>
      <c r="F10" s="16"/>
      <c r="G10" s="16" t="n">
        <v>0.160371535526097</v>
      </c>
      <c r="H10" s="16" t="n">
        <v>0.209503384687619</v>
      </c>
      <c r="I10" s="16" t="n">
        <v>0.21432273878627</v>
      </c>
      <c r="J10" s="16"/>
      <c r="K10" s="16" t="n">
        <v>0.202806396459844</v>
      </c>
      <c r="L10" s="16" t="n">
        <v>0.217991380191287</v>
      </c>
      <c r="M10" s="16" t="n">
        <v>0.21237144622665</v>
      </c>
      <c r="N10" s="16" t="n">
        <v>0.178098325138869</v>
      </c>
    </row>
    <row r="11">
      <c r="B11" s="17" t="s">
        <v>288</v>
      </c>
      <c r="C11" s="16" t="n">
        <v>0.29582569778126</v>
      </c>
      <c r="D11" s="16" t="n">
        <v>0.288720230327299</v>
      </c>
      <c r="E11" s="16" t="n">
        <v>0.30622593447556</v>
      </c>
      <c r="F11" s="16"/>
      <c r="G11" s="16" t="n">
        <v>0.252436263897717</v>
      </c>
      <c r="H11" s="16" t="n">
        <v>0.294946030855637</v>
      </c>
      <c r="I11" s="16" t="n">
        <v>0.313781121606576</v>
      </c>
      <c r="J11" s="16"/>
      <c r="K11" s="16" t="n">
        <v>0.295942094625026</v>
      </c>
      <c r="L11" s="16" t="n">
        <v>0.313413277038231</v>
      </c>
      <c r="M11" s="16" t="n">
        <v>0.294435214785062</v>
      </c>
      <c r="N11" s="16" t="n">
        <v>0.272197010421218</v>
      </c>
    </row>
    <row r="12">
      <c r="B12" s="17" t="s">
        <v>40</v>
      </c>
      <c r="C12" s="16" t="n">
        <v>0.122302611987119</v>
      </c>
      <c r="D12" s="16" t="n">
        <v>0.141762326470171</v>
      </c>
      <c r="E12" s="16" t="n">
        <v>0.100895517036343</v>
      </c>
      <c r="F12" s="16"/>
      <c r="G12" s="16" t="n">
        <v>0.106113386935404</v>
      </c>
      <c r="H12" s="16" t="n">
        <v>0.104288193619734</v>
      </c>
      <c r="I12" s="16" t="n">
        <v>0.145455823415464</v>
      </c>
      <c r="J12" s="16"/>
      <c r="K12" s="16" t="n">
        <v>0.105776922157368</v>
      </c>
      <c r="L12" s="16" t="n">
        <v>0.120921851668139</v>
      </c>
      <c r="M12" s="16" t="n">
        <v>0.195166251192393</v>
      </c>
      <c r="N12" s="16" t="n">
        <v>0.153284117196399</v>
      </c>
    </row>
    <row r="13">
      <c r="B13" s="17" t="s">
        <v>74</v>
      </c>
      <c r="C13" s="22" t="n">
        <v>0.333713231883528</v>
      </c>
      <c r="D13" s="22" t="n">
        <v>0.322062155326208</v>
      </c>
      <c r="E13" s="22" t="n">
        <v>0.344380456591052</v>
      </c>
      <c r="F13" s="22"/>
      <c r="G13" s="22" t="n">
        <v>0.423108819055849</v>
      </c>
      <c r="H13" s="22" t="n">
        <v>0.343234881662112</v>
      </c>
      <c r="I13" s="22" t="n">
        <v>0.289547468561796</v>
      </c>
      <c r="J13" s="22"/>
      <c r="K13" s="22" t="n">
        <v>0.356560995137729</v>
      </c>
      <c r="L13" s="22" t="n">
        <v>0.289990184633053</v>
      </c>
      <c r="M13" s="22" t="n">
        <v>0.267490615067907</v>
      </c>
      <c r="N13" s="22" t="n">
        <v>0.321877777435924</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300</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0.0363173157728251</v>
      </c>
      <c r="D9" s="16" t="n">
        <v>0.0409968046106545</v>
      </c>
      <c r="E9" s="16" t="n">
        <v>0.0325808825744241</v>
      </c>
      <c r="F9" s="16"/>
      <c r="G9" s="16" t="n">
        <v>0.0515445166148558</v>
      </c>
      <c r="H9" s="16" t="n">
        <v>0.0401611880133621</v>
      </c>
      <c r="I9" s="16" t="n">
        <v>0.0267271717168476</v>
      </c>
      <c r="J9" s="16"/>
      <c r="K9" s="16" t="n">
        <v>0.034217378407694</v>
      </c>
      <c r="L9" s="16" t="n">
        <v>0.0441079383244278</v>
      </c>
      <c r="M9" s="16" t="n">
        <v>0.0220956343449595</v>
      </c>
      <c r="N9" s="16" t="n">
        <v>0.0504416504950064</v>
      </c>
    </row>
    <row r="10">
      <c r="B10" s="17" t="s">
        <v>37</v>
      </c>
      <c r="C10" s="16" t="n">
        <v>0.159056077181228</v>
      </c>
      <c r="D10" s="16" t="n">
        <v>0.124331248875923</v>
      </c>
      <c r="E10" s="16" t="n">
        <v>0.192045168321297</v>
      </c>
      <c r="F10" s="16"/>
      <c r="G10" s="16" t="n">
        <v>0.153538764482851</v>
      </c>
      <c r="H10" s="16" t="n">
        <v>0.168809258525125</v>
      </c>
      <c r="I10" s="16" t="n">
        <v>0.152161635038831</v>
      </c>
      <c r="J10" s="16"/>
      <c r="K10" s="16" t="n">
        <v>0.171306626083467</v>
      </c>
      <c r="L10" s="16" t="n">
        <v>0.145515726084322</v>
      </c>
      <c r="M10" s="16" t="n">
        <v>0.111466872971298</v>
      </c>
      <c r="N10" s="16" t="n">
        <v>0.132724479908383</v>
      </c>
    </row>
    <row r="11">
      <c r="B11" s="17" t="s">
        <v>288</v>
      </c>
      <c r="C11" s="16" t="n">
        <v>0.406391655055535</v>
      </c>
      <c r="D11" s="16" t="n">
        <v>0.419489209807251</v>
      </c>
      <c r="E11" s="16" t="n">
        <v>0.397526999006132</v>
      </c>
      <c r="F11" s="16"/>
      <c r="G11" s="16" t="n">
        <v>0.368972310734752</v>
      </c>
      <c r="H11" s="16" t="n">
        <v>0.383160207529764</v>
      </c>
      <c r="I11" s="16" t="n">
        <v>0.442783390065441</v>
      </c>
      <c r="J11" s="16"/>
      <c r="K11" s="16" t="n">
        <v>0.397023899088884</v>
      </c>
      <c r="L11" s="16" t="n">
        <v>0.443003180502794</v>
      </c>
      <c r="M11" s="16" t="n">
        <v>0.415550565657654</v>
      </c>
      <c r="N11" s="16" t="n">
        <v>0.404140668294762</v>
      </c>
    </row>
    <row r="12">
      <c r="B12" s="17" t="s">
        <v>40</v>
      </c>
      <c r="C12" s="16" t="n">
        <v>0.179161080813838</v>
      </c>
      <c r="D12" s="16" t="n">
        <v>0.222237345381131</v>
      </c>
      <c r="E12" s="16" t="n">
        <v>0.136955126886398</v>
      </c>
      <c r="F12" s="16"/>
      <c r="G12" s="16" t="n">
        <v>0.153915843833927</v>
      </c>
      <c r="H12" s="16" t="n">
        <v>0.173067048804273</v>
      </c>
      <c r="I12" s="16" t="n">
        <v>0.194801303010388</v>
      </c>
      <c r="J12" s="16"/>
      <c r="K12" s="16" t="n">
        <v>0.156675678372807</v>
      </c>
      <c r="L12" s="16" t="n">
        <v>0.203627669586543</v>
      </c>
      <c r="M12" s="16" t="n">
        <v>0.301110770723157</v>
      </c>
      <c r="N12" s="16" t="n">
        <v>0.152393102349018</v>
      </c>
    </row>
    <row r="13">
      <c r="B13" s="17" t="s">
        <v>74</v>
      </c>
      <c r="C13" s="22" t="n">
        <v>0.219073871176575</v>
      </c>
      <c r="D13" s="22" t="n">
        <v>0.19294539132504</v>
      </c>
      <c r="E13" s="22" t="n">
        <v>0.240891823211748</v>
      </c>
      <c r="F13" s="22"/>
      <c r="G13" s="22" t="n">
        <v>0.272028564333614</v>
      </c>
      <c r="H13" s="22" t="n">
        <v>0.234802297127476</v>
      </c>
      <c r="I13" s="22" t="n">
        <v>0.183526500168492</v>
      </c>
      <c r="J13" s="22"/>
      <c r="K13" s="22" t="n">
        <v>0.240776418047148</v>
      </c>
      <c r="L13" s="22" t="n">
        <v>0.163745485501913</v>
      </c>
      <c r="M13" s="22" t="n">
        <v>0.149776156302931</v>
      </c>
      <c r="N13" s="22" t="n">
        <v>0.260300098952831</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301</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0.0291172078450035</v>
      </c>
      <c r="D9" s="16" t="n">
        <v>0.0252939653636572</v>
      </c>
      <c r="E9" s="16" t="n">
        <v>0.0317297640288097</v>
      </c>
      <c r="F9" s="16"/>
      <c r="G9" s="16" t="n">
        <v>0.0334764762510659</v>
      </c>
      <c r="H9" s="16" t="n">
        <v>0.0363401260426878</v>
      </c>
      <c r="I9" s="16" t="n">
        <v>0.0206758676366012</v>
      </c>
      <c r="J9" s="16"/>
      <c r="K9" s="16" t="n">
        <v>0.0317812339672082</v>
      </c>
      <c r="L9" s="16" t="n">
        <v>0.0264824378347059</v>
      </c>
      <c r="M9" s="16" t="n">
        <v>0.00736566247578995</v>
      </c>
      <c r="N9" s="16" t="n">
        <v>0.0452261441013473</v>
      </c>
    </row>
    <row r="10">
      <c r="B10" s="17" t="s">
        <v>37</v>
      </c>
      <c r="C10" s="16" t="n">
        <v>0.116387951339048</v>
      </c>
      <c r="D10" s="16" t="n">
        <v>0.0967194042627822</v>
      </c>
      <c r="E10" s="16" t="n">
        <v>0.135400276895226</v>
      </c>
      <c r="F10" s="16"/>
      <c r="G10" s="16" t="n">
        <v>0.147690224957975</v>
      </c>
      <c r="H10" s="16" t="n">
        <v>0.136610058880504</v>
      </c>
      <c r="I10" s="16" t="n">
        <v>0.0852118510872646</v>
      </c>
      <c r="J10" s="16"/>
      <c r="K10" s="16" t="n">
        <v>0.130618078620699</v>
      </c>
      <c r="L10" s="16" t="n">
        <v>0.0815028089013146</v>
      </c>
      <c r="M10" s="16" t="n">
        <v>0.0796252130447143</v>
      </c>
      <c r="N10" s="16" t="n">
        <v>0.132040755294348</v>
      </c>
    </row>
    <row r="11">
      <c r="B11" s="17" t="s">
        <v>288</v>
      </c>
      <c r="C11" s="16" t="n">
        <v>0.424555009372566</v>
      </c>
      <c r="D11" s="16" t="n">
        <v>0.414879435951417</v>
      </c>
      <c r="E11" s="16" t="n">
        <v>0.436001495449484</v>
      </c>
      <c r="F11" s="16"/>
      <c r="G11" s="16" t="n">
        <v>0.357237497795807</v>
      </c>
      <c r="H11" s="16" t="n">
        <v>0.427275950937163</v>
      </c>
      <c r="I11" s="16" t="n">
        <v>0.448611337521175</v>
      </c>
      <c r="J11" s="16"/>
      <c r="K11" s="16" t="n">
        <v>0.428098978817099</v>
      </c>
      <c r="L11" s="16" t="n">
        <v>0.459888317762814</v>
      </c>
      <c r="M11" s="16" t="n">
        <v>0.361379016701984</v>
      </c>
      <c r="N11" s="16" t="n">
        <v>0.395350662424726</v>
      </c>
    </row>
    <row r="12">
      <c r="B12" s="17" t="s">
        <v>40</v>
      </c>
      <c r="C12" s="16" t="n">
        <v>0.327980164929585</v>
      </c>
      <c r="D12" s="16" t="n">
        <v>0.374638547113748</v>
      </c>
      <c r="E12" s="16" t="n">
        <v>0.281857944567813</v>
      </c>
      <c r="F12" s="16"/>
      <c r="G12" s="16" t="n">
        <v>0.354812513911901</v>
      </c>
      <c r="H12" s="16" t="n">
        <v>0.29161339566692</v>
      </c>
      <c r="I12" s="16" t="n">
        <v>0.351215124961351</v>
      </c>
      <c r="J12" s="16"/>
      <c r="K12" s="16" t="n">
        <v>0.28957319067747</v>
      </c>
      <c r="L12" s="16" t="n">
        <v>0.353297023649396</v>
      </c>
      <c r="M12" s="16" t="n">
        <v>0.510263017980282</v>
      </c>
      <c r="N12" s="16" t="n">
        <v>0.339377313821525</v>
      </c>
    </row>
    <row r="13">
      <c r="B13" s="17" t="s">
        <v>74</v>
      </c>
      <c r="C13" s="22" t="n">
        <v>0.101959666513797</v>
      </c>
      <c r="D13" s="22" t="n">
        <v>0.0884686473083955</v>
      </c>
      <c r="E13" s="22" t="n">
        <v>0.115010519058667</v>
      </c>
      <c r="F13" s="22"/>
      <c r="G13" s="22" t="n">
        <v>0.106783287083251</v>
      </c>
      <c r="H13" s="22" t="n">
        <v>0.108160468472725</v>
      </c>
      <c r="I13" s="22" t="n">
        <v>0.0942858187936083</v>
      </c>
      <c r="J13" s="22"/>
      <c r="K13" s="22" t="n">
        <v>0.119928517917524</v>
      </c>
      <c r="L13" s="22" t="n">
        <v>0.0788294118517703</v>
      </c>
      <c r="M13" s="22" t="n">
        <v>0.0413670897972297</v>
      </c>
      <c r="N13" s="22" t="n">
        <v>0.0880051243580547</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 min="8" max="8" width="20.71" hidden="0" customWidth="1"/>
    <col min="9" max="9" width="20.71" hidden="0" customWidth="1"/>
    <col min="10" max="10" width="20.71" hidden="0" customWidth="1"/>
    <col min="11" max="11" width="20.71" hidden="0" customWidth="1"/>
    <col min="12" max="12" width="20.71" hidden="0" customWidth="1"/>
    <col min="13" max="13" width="20.71" hidden="0" customWidth="1"/>
    <col min="14" max="14" width="20.71" hidden="0" customWidth="1"/>
    <col min="15" max="15" width="20.71" hidden="0" customWidth="1"/>
  </cols>
  <sheetData>
    <row r="2" ht="40" customHeight="1">
      <c r="D2" s="15" t="s">
        <v>302</v>
      </c>
    </row>
    <row r="6" ht="50" customHeight="1">
      <c r="B6" s="19" t="s">
        <v>15</v>
      </c>
      <c r="C6" s="19" t="s">
        <v>276</v>
      </c>
      <c r="D6" s="19" t="s">
        <v>277</v>
      </c>
      <c r="E6" s="19" t="s">
        <v>278</v>
      </c>
      <c r="F6" s="19" t="s">
        <v>279</v>
      </c>
      <c r="G6" s="19" t="s">
        <v>280</v>
      </c>
      <c r="H6" s="19" t="s">
        <v>281</v>
      </c>
      <c r="I6" s="19" t="s">
        <v>282</v>
      </c>
      <c r="J6" s="19" t="s">
        <v>283</v>
      </c>
      <c r="K6" s="19" t="s">
        <v>284</v>
      </c>
      <c r="L6" s="19" t="s">
        <v>285</v>
      </c>
      <c r="M6" s="19" t="s">
        <v>286</v>
      </c>
      <c r="N6" s="19" t="s">
        <v>287</v>
      </c>
    </row>
    <row r="7">
      <c r="B7" s="17" t="s">
        <v>36</v>
      </c>
      <c r="C7" s="16" t="n">
        <v>0.0159848339466885</v>
      </c>
      <c r="D7" s="16" t="n">
        <v>0.0169014685787907</v>
      </c>
      <c r="E7" s="16" t="n">
        <v>0.022914237886186</v>
      </c>
      <c r="F7" s="16" t="n">
        <v>0.0153744721600489</v>
      </c>
      <c r="G7" s="16" t="n">
        <v>0.147005571257544</v>
      </c>
      <c r="H7" s="16" t="n">
        <v>0.0310996442809575</v>
      </c>
      <c r="I7" s="16" t="n">
        <v>0.0197483280948837</v>
      </c>
      <c r="J7" s="16" t="n">
        <v>0.0271812522548849</v>
      </c>
      <c r="K7" s="16" t="n">
        <v>0.00941904926816619</v>
      </c>
      <c r="L7" s="16" t="n">
        <v>0.0373779736374637</v>
      </c>
      <c r="M7" s="16" t="n">
        <v>0.0343676992274729</v>
      </c>
      <c r="N7" s="16" t="n">
        <v>0.0287388381442057</v>
      </c>
    </row>
    <row r="8">
      <c r="B8" s="17" t="s">
        <v>37</v>
      </c>
      <c r="C8" s="16" t="n">
        <v>0.0746951312104745</v>
      </c>
      <c r="D8" s="16" t="n">
        <v>0.10529790667796</v>
      </c>
      <c r="E8" s="16" t="n">
        <v>0.0797263979589767</v>
      </c>
      <c r="F8" s="16" t="n">
        <v>0.0840922443796886</v>
      </c>
      <c r="G8" s="16" t="n">
        <v>0.251422363628269</v>
      </c>
      <c r="H8" s="16" t="n">
        <v>0.111200833056561</v>
      </c>
      <c r="I8" s="16" t="n">
        <v>0.100909588007412</v>
      </c>
      <c r="J8" s="16" t="n">
        <v>0.103508692787091</v>
      </c>
      <c r="K8" s="16" t="n">
        <v>0.0505351870659412</v>
      </c>
      <c r="L8" s="16" t="n">
        <v>0.171005539541309</v>
      </c>
      <c r="M8" s="16" t="n">
        <v>0.139124847101157</v>
      </c>
      <c r="N8" s="16" t="n">
        <v>0.0978134006736682</v>
      </c>
    </row>
    <row r="9">
      <c r="B9" s="17" t="s">
        <v>288</v>
      </c>
      <c r="C9" s="16" t="n">
        <v>0.421261737435985</v>
      </c>
      <c r="D9" s="16" t="n">
        <v>0.475473429546372</v>
      </c>
      <c r="E9" s="16" t="n">
        <v>0.451884588839295</v>
      </c>
      <c r="F9" s="16" t="n">
        <v>0.477361300060753</v>
      </c>
      <c r="G9" s="16" t="n">
        <v>0.317034555316211</v>
      </c>
      <c r="H9" s="16" t="n">
        <v>0.443823831318686</v>
      </c>
      <c r="I9" s="16" t="n">
        <v>0.415712672142283</v>
      </c>
      <c r="J9" s="16" t="n">
        <v>0.447550310211741</v>
      </c>
      <c r="K9" s="16" t="n">
        <v>0.341955545403844</v>
      </c>
      <c r="L9" s="16" t="n">
        <v>0.339435892528721</v>
      </c>
      <c r="M9" s="16" t="n">
        <v>0.41033972070949</v>
      </c>
      <c r="N9" s="16" t="n">
        <v>0.398132925861627</v>
      </c>
    </row>
    <row r="10">
      <c r="B10" s="17" t="s">
        <v>40</v>
      </c>
      <c r="C10" s="16" t="n">
        <v>0.393148853092555</v>
      </c>
      <c r="D10" s="16" t="n">
        <v>0.290993339786406</v>
      </c>
      <c r="E10" s="16" t="n">
        <v>0.358568507066159</v>
      </c>
      <c r="F10" s="16" t="n">
        <v>0.29883951398571</v>
      </c>
      <c r="G10" s="16" t="n">
        <v>0.193866665595639</v>
      </c>
      <c r="H10" s="16" t="n">
        <v>0.300960879063721</v>
      </c>
      <c r="I10" s="16" t="n">
        <v>0.347375101504467</v>
      </c>
      <c r="J10" s="16" t="n">
        <v>0.331750933626865</v>
      </c>
      <c r="K10" s="16" t="n">
        <v>0.533535637550212</v>
      </c>
      <c r="L10" s="16" t="n">
        <v>0.146920465082373</v>
      </c>
      <c r="M10" s="16" t="n">
        <v>0.212302744370134</v>
      </c>
      <c r="N10" s="16" t="n">
        <v>0.38378233060481</v>
      </c>
    </row>
    <row r="11">
      <c r="B11" s="17" t="s">
        <v>74</v>
      </c>
      <c r="C11" s="16" t="n">
        <v>0.0949094443142972</v>
      </c>
      <c r="D11" s="16" t="n">
        <v>0.111333855410471</v>
      </c>
      <c r="E11" s="16" t="n">
        <v>0.0869062682493836</v>
      </c>
      <c r="F11" s="16" t="n">
        <v>0.1243324694138</v>
      </c>
      <c r="G11" s="16" t="n">
        <v>0.0906708442023368</v>
      </c>
      <c r="H11" s="16" t="n">
        <v>0.112914812280075</v>
      </c>
      <c r="I11" s="16" t="n">
        <v>0.116254310250954</v>
      </c>
      <c r="J11" s="16" t="n">
        <v>0.0900088111194179</v>
      </c>
      <c r="K11" s="16" t="n">
        <v>0.0645545807118367</v>
      </c>
      <c r="L11" s="16" t="n">
        <v>0.305260129210134</v>
      </c>
      <c r="M11" s="16" t="n">
        <v>0.203864988591747</v>
      </c>
      <c r="N11" s="16" t="n">
        <v>0.0915325047156887</v>
      </c>
    </row>
    <row r="12">
      <c r="B12" s="18"/>
      <c r="C12" s="18"/>
      <c r="D12" s="18"/>
      <c r="E12" s="18"/>
      <c r="F12" s="18"/>
      <c r="G12" s="18"/>
      <c r="H12" s="18"/>
      <c r="I12" s="18"/>
      <c r="J12" s="18"/>
      <c r="K12" s="18"/>
      <c r="L12" s="18"/>
      <c r="M12" s="18"/>
      <c r="N12" s="18"/>
    </row>
    <row r="13">
      <c r="B13" t="s">
        <v>42</v>
      </c>
    </row>
    <row r="14">
      <c r="B14" t="s">
        <v>43</v>
      </c>
    </row>
    <row r="18">
      <c r="B18" s="9" t="str">
        <f>=HYPERLINK("#'Contents'!A1", "Return to Contents")</f>
      </c>
    </row>
  </sheetData>
  <mergeCells count="1">
    <mergeCell ref="D2:O2"/>
  </mergeCells>
  <pageMargins left="0.7" right="0.7" top="0.75" bottom="0.75" header="0.3" footer="0.3"/>
  <pageSetup paperSize="9" orientation="portrait" horizontalDpi="300" verticalDpi="300" r:id="rId2"/>
  <drawing r:id="rId1"/>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303</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0.0159848339466885</v>
      </c>
      <c r="D9" s="16" t="n">
        <v>0.0166832411189212</v>
      </c>
      <c r="E9" s="16" t="n">
        <v>0.0157000882894887</v>
      </c>
      <c r="F9" s="16"/>
      <c r="G9" s="16" t="n">
        <v>0.0144450509624539</v>
      </c>
      <c r="H9" s="16" t="n">
        <v>0.0194539405616749</v>
      </c>
      <c r="I9" s="16" t="n">
        <v>0.0133656147316745</v>
      </c>
      <c r="J9" s="16"/>
      <c r="K9" s="16" t="n">
        <v>0.0166031712291505</v>
      </c>
      <c r="L9" s="16" t="n">
        <v>0.0121951237034694</v>
      </c>
      <c r="M9" s="16" t="n">
        <v>0.0106123363900993</v>
      </c>
      <c r="N9" s="16" t="n">
        <v>0.0284548081767684</v>
      </c>
    </row>
    <row r="10">
      <c r="B10" s="17" t="s">
        <v>37</v>
      </c>
      <c r="C10" s="16" t="n">
        <v>0.0746951312104745</v>
      </c>
      <c r="D10" s="16" t="n">
        <v>0.0596943279608944</v>
      </c>
      <c r="E10" s="16" t="n">
        <v>0.0907305834854135</v>
      </c>
      <c r="F10" s="16"/>
      <c r="G10" s="16" t="n">
        <v>0.0842127142198724</v>
      </c>
      <c r="H10" s="16" t="n">
        <v>0.0818315370375402</v>
      </c>
      <c r="I10" s="16" t="n">
        <v>0.0642969513806386</v>
      </c>
      <c r="J10" s="16"/>
      <c r="K10" s="16" t="n">
        <v>0.0853842616870945</v>
      </c>
      <c r="L10" s="16" t="n">
        <v>0.0564602273042639</v>
      </c>
      <c r="M10" s="16" t="n">
        <v>0.0448845718368168</v>
      </c>
      <c r="N10" s="16" t="n">
        <v>0.0629778299396146</v>
      </c>
    </row>
    <row r="11">
      <c r="B11" s="17" t="s">
        <v>288</v>
      </c>
      <c r="C11" s="16" t="n">
        <v>0.421261737435985</v>
      </c>
      <c r="D11" s="16" t="n">
        <v>0.400294996437375</v>
      </c>
      <c r="E11" s="16" t="n">
        <v>0.437001660833298</v>
      </c>
      <c r="F11" s="16"/>
      <c r="G11" s="16" t="n">
        <v>0.424463246095951</v>
      </c>
      <c r="H11" s="16" t="n">
        <v>0.422840906759701</v>
      </c>
      <c r="I11" s="16" t="n">
        <v>0.418528143406953</v>
      </c>
      <c r="J11" s="16"/>
      <c r="K11" s="16" t="n">
        <v>0.437936509031219</v>
      </c>
      <c r="L11" s="16" t="n">
        <v>0.397868664855775</v>
      </c>
      <c r="M11" s="16" t="n">
        <v>0.399354745592955</v>
      </c>
      <c r="N11" s="16" t="n">
        <v>0.371491889050487</v>
      </c>
    </row>
    <row r="12">
      <c r="B12" s="17" t="s">
        <v>40</v>
      </c>
      <c r="C12" s="16" t="n">
        <v>0.393148853092555</v>
      </c>
      <c r="D12" s="16" t="n">
        <v>0.429079081339419</v>
      </c>
      <c r="E12" s="16" t="n">
        <v>0.361331132468226</v>
      </c>
      <c r="F12" s="16"/>
      <c r="G12" s="16" t="n">
        <v>0.39636690769019</v>
      </c>
      <c r="H12" s="16" t="n">
        <v>0.374709777083643</v>
      </c>
      <c r="I12" s="16" t="n">
        <v>0.409032048122226</v>
      </c>
      <c r="J12" s="16"/>
      <c r="K12" s="16" t="n">
        <v>0.362763735871506</v>
      </c>
      <c r="L12" s="16" t="n">
        <v>0.453533906359694</v>
      </c>
      <c r="M12" s="16" t="n">
        <v>0.479205259950374</v>
      </c>
      <c r="N12" s="16" t="n">
        <v>0.397906557117065</v>
      </c>
    </row>
    <row r="13">
      <c r="B13" s="17" t="s">
        <v>74</v>
      </c>
      <c r="C13" s="22" t="n">
        <v>0.0949094443142972</v>
      </c>
      <c r="D13" s="22" t="n">
        <v>0.0942483531433908</v>
      </c>
      <c r="E13" s="22" t="n">
        <v>0.0952365349235744</v>
      </c>
      <c r="F13" s="22"/>
      <c r="G13" s="22" t="n">
        <v>0.0805120810315331</v>
      </c>
      <c r="H13" s="22" t="n">
        <v>0.101163838557441</v>
      </c>
      <c r="I13" s="22" t="n">
        <v>0.094777242358508</v>
      </c>
      <c r="J13" s="22"/>
      <c r="K13" s="22" t="n">
        <v>0.09731232218103</v>
      </c>
      <c r="L13" s="22" t="n">
        <v>0.0799420777767976</v>
      </c>
      <c r="M13" s="22" t="n">
        <v>0.0659430862297545</v>
      </c>
      <c r="N13" s="22" t="n">
        <v>0.139168915716065</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304</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0.0169014685787907</v>
      </c>
      <c r="D9" s="16" t="n">
        <v>0.023696487015581</v>
      </c>
      <c r="E9" s="16" t="n">
        <v>0.0105501434883751</v>
      </c>
      <c r="F9" s="16"/>
      <c r="G9" s="16" t="n">
        <v>0.0248493990184961</v>
      </c>
      <c r="H9" s="16" t="n">
        <v>0.0204496972789458</v>
      </c>
      <c r="I9" s="16" t="n">
        <v>0.0104613813946472</v>
      </c>
      <c r="J9" s="16"/>
      <c r="K9" s="16" t="n">
        <v>0.0152360947975671</v>
      </c>
      <c r="L9" s="16" t="n">
        <v>0.00974743777216974</v>
      </c>
      <c r="M9" s="16" t="n">
        <v>0.019443691647681</v>
      </c>
      <c r="N9" s="16" t="n">
        <v>0.026634175486957</v>
      </c>
    </row>
    <row r="10">
      <c r="B10" s="17" t="s">
        <v>37</v>
      </c>
      <c r="C10" s="16" t="n">
        <v>0.10529790667796</v>
      </c>
      <c r="D10" s="16" t="n">
        <v>0.108488635397232</v>
      </c>
      <c r="E10" s="16" t="n">
        <v>0.103745683424764</v>
      </c>
      <c r="F10" s="16"/>
      <c r="G10" s="16" t="n">
        <v>0.11916740674781</v>
      </c>
      <c r="H10" s="16" t="n">
        <v>0.105431557280429</v>
      </c>
      <c r="I10" s="16" t="n">
        <v>0.0996956831090958</v>
      </c>
      <c r="J10" s="16"/>
      <c r="K10" s="16" t="n">
        <v>0.106871039252257</v>
      </c>
      <c r="L10" s="16" t="n">
        <v>0.112545999685988</v>
      </c>
      <c r="M10" s="16" t="n">
        <v>0.101368269368645</v>
      </c>
      <c r="N10" s="16" t="n">
        <v>0.0888963205229296</v>
      </c>
    </row>
    <row r="11">
      <c r="B11" s="17" t="s">
        <v>288</v>
      </c>
      <c r="C11" s="16" t="n">
        <v>0.475473429546372</v>
      </c>
      <c r="D11" s="16" t="n">
        <v>0.465326127959873</v>
      </c>
      <c r="E11" s="16" t="n">
        <v>0.484121647304934</v>
      </c>
      <c r="F11" s="16"/>
      <c r="G11" s="16" t="n">
        <v>0.460973872052822</v>
      </c>
      <c r="H11" s="16" t="n">
        <v>0.472177045043495</v>
      </c>
      <c r="I11" s="16" t="n">
        <v>0.484266846772411</v>
      </c>
      <c r="J11" s="16"/>
      <c r="K11" s="16" t="n">
        <v>0.495072047330045</v>
      </c>
      <c r="L11" s="16" t="n">
        <v>0.471402838625685</v>
      </c>
      <c r="M11" s="16" t="n">
        <v>0.393569351586154</v>
      </c>
      <c r="N11" s="16" t="n">
        <v>0.465116464337665</v>
      </c>
    </row>
    <row r="12">
      <c r="B12" s="17" t="s">
        <v>40</v>
      </c>
      <c r="C12" s="16" t="n">
        <v>0.290993339786406</v>
      </c>
      <c r="D12" s="16" t="n">
        <v>0.303004879898079</v>
      </c>
      <c r="E12" s="16" t="n">
        <v>0.282220860537994</v>
      </c>
      <c r="F12" s="16"/>
      <c r="G12" s="16" t="n">
        <v>0.269034543063563</v>
      </c>
      <c r="H12" s="16" t="n">
        <v>0.289050685026081</v>
      </c>
      <c r="I12" s="16" t="n">
        <v>0.301473453385289</v>
      </c>
      <c r="J12" s="16"/>
      <c r="K12" s="16" t="n">
        <v>0.266273925594747</v>
      </c>
      <c r="L12" s="16" t="n">
        <v>0.316262402069263</v>
      </c>
      <c r="M12" s="16" t="n">
        <v>0.379499144640999</v>
      </c>
      <c r="N12" s="16" t="n">
        <v>0.296430087989186</v>
      </c>
    </row>
    <row r="13">
      <c r="B13" s="17" t="s">
        <v>74</v>
      </c>
      <c r="C13" s="22" t="n">
        <v>0.111333855410471</v>
      </c>
      <c r="D13" s="22" t="n">
        <v>0.099483869729235</v>
      </c>
      <c r="E13" s="22" t="n">
        <v>0.119361665243932</v>
      </c>
      <c r="F13" s="22"/>
      <c r="G13" s="22" t="n">
        <v>0.125974779117308</v>
      </c>
      <c r="H13" s="22" t="n">
        <v>0.11289101537105</v>
      </c>
      <c r="I13" s="22" t="n">
        <v>0.104102635338556</v>
      </c>
      <c r="J13" s="22"/>
      <c r="K13" s="22" t="n">
        <v>0.116546893025384</v>
      </c>
      <c r="L13" s="22" t="n">
        <v>0.0900413218468938</v>
      </c>
      <c r="M13" s="22" t="n">
        <v>0.106119542756521</v>
      </c>
      <c r="N13" s="22" t="n">
        <v>0.122922951663262</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305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0.022914237886186</v>
      </c>
      <c r="D9" s="16" t="n">
        <v>0.0230169352776127</v>
      </c>
      <c r="E9" s="16" t="n">
        <v>0.0223186234845998</v>
      </c>
      <c r="F9" s="16"/>
      <c r="G9" s="16" t="n">
        <v>0.0375361973018356</v>
      </c>
      <c r="H9" s="16" t="n">
        <v>0.0254742999431993</v>
      </c>
      <c r="I9" s="16" t="n">
        <v>0.0147574905598457</v>
      </c>
      <c r="J9" s="16"/>
      <c r="K9" s="16" t="n">
        <v>0.0227274836521299</v>
      </c>
      <c r="L9" s="16" t="n">
        <v>0.0177168585778991</v>
      </c>
      <c r="M9" s="16" t="n">
        <v>0.0157322200832199</v>
      </c>
      <c r="N9" s="16" t="n">
        <v>0.0398271621163268</v>
      </c>
    </row>
    <row r="10">
      <c r="B10" s="17" t="s">
        <v>37</v>
      </c>
      <c r="C10" s="16" t="n">
        <v>0.0797263979589767</v>
      </c>
      <c r="D10" s="16" t="n">
        <v>0.0739756520150408</v>
      </c>
      <c r="E10" s="16" t="n">
        <v>0.0866514032546599</v>
      </c>
      <c r="F10" s="16"/>
      <c r="G10" s="16" t="n">
        <v>0.0597012458440379</v>
      </c>
      <c r="H10" s="16" t="n">
        <v>0.0827933852950409</v>
      </c>
      <c r="I10" s="16" t="n">
        <v>0.0847822431809718</v>
      </c>
      <c r="J10" s="16"/>
      <c r="K10" s="16" t="n">
        <v>0.0816829696558322</v>
      </c>
      <c r="L10" s="16" t="n">
        <v>0.0812243186493309</v>
      </c>
      <c r="M10" s="16" t="n">
        <v>0.0852399595110214</v>
      </c>
      <c r="N10" s="16" t="n">
        <v>0.058533932112625</v>
      </c>
    </row>
    <row r="11">
      <c r="B11" s="17" t="s">
        <v>288</v>
      </c>
      <c r="C11" s="16" t="n">
        <v>0.451884588839295</v>
      </c>
      <c r="D11" s="16" t="n">
        <v>0.438270815851012</v>
      </c>
      <c r="E11" s="16" t="n">
        <v>0.462606953640222</v>
      </c>
      <c r="F11" s="16"/>
      <c r="G11" s="16" t="n">
        <v>0.442806325443642</v>
      </c>
      <c r="H11" s="16" t="n">
        <v>0.444888974441932</v>
      </c>
      <c r="I11" s="16" t="n">
        <v>0.461978274632813</v>
      </c>
      <c r="J11" s="16"/>
      <c r="K11" s="16" t="n">
        <v>0.466525462142489</v>
      </c>
      <c r="L11" s="16" t="n">
        <v>0.436748470769433</v>
      </c>
      <c r="M11" s="16" t="n">
        <v>0.429339161087807</v>
      </c>
      <c r="N11" s="16" t="n">
        <v>0.414117830264027</v>
      </c>
    </row>
    <row r="12">
      <c r="B12" s="17" t="s">
        <v>40</v>
      </c>
      <c r="C12" s="16" t="n">
        <v>0.358568507066159</v>
      </c>
      <c r="D12" s="16" t="n">
        <v>0.382919762562378</v>
      </c>
      <c r="E12" s="16" t="n">
        <v>0.336972677054993</v>
      </c>
      <c r="F12" s="16"/>
      <c r="G12" s="16" t="n">
        <v>0.362919987586806</v>
      </c>
      <c r="H12" s="16" t="n">
        <v>0.348364554117089</v>
      </c>
      <c r="I12" s="16" t="n">
        <v>0.366342766018729</v>
      </c>
      <c r="J12" s="16"/>
      <c r="K12" s="16" t="n">
        <v>0.3366907517807</v>
      </c>
      <c r="L12" s="16" t="n">
        <v>0.394330178501783</v>
      </c>
      <c r="M12" s="16" t="n">
        <v>0.411104537581581</v>
      </c>
      <c r="N12" s="16" t="n">
        <v>0.380690647778709</v>
      </c>
    </row>
    <row r="13">
      <c r="B13" s="17" t="s">
        <v>74</v>
      </c>
      <c r="C13" s="22" t="n">
        <v>0.0869062682493836</v>
      </c>
      <c r="D13" s="22" t="n">
        <v>0.0818168342939568</v>
      </c>
      <c r="E13" s="22" t="n">
        <v>0.0914503425655251</v>
      </c>
      <c r="F13" s="22"/>
      <c r="G13" s="22" t="n">
        <v>0.0970362438236787</v>
      </c>
      <c r="H13" s="22" t="n">
        <v>0.0984787862027392</v>
      </c>
      <c r="I13" s="22" t="n">
        <v>0.0721392256076409</v>
      </c>
      <c r="J13" s="22"/>
      <c r="K13" s="22" t="n">
        <v>0.0923733327688491</v>
      </c>
      <c r="L13" s="22" t="n">
        <v>0.0699801735015542</v>
      </c>
      <c r="M13" s="22" t="n">
        <v>0.0585841217363701</v>
      </c>
      <c r="N13" s="22" t="n">
        <v>0.106830427728312</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306</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0.0153744721600489</v>
      </c>
      <c r="D9" s="16" t="n">
        <v>0.0185369293307841</v>
      </c>
      <c r="E9" s="16" t="n">
        <v>0.0126124766122139</v>
      </c>
      <c r="F9" s="16"/>
      <c r="G9" s="16" t="n">
        <v>0.0153164848274738</v>
      </c>
      <c r="H9" s="16" t="n">
        <v>0.0161372423933285</v>
      </c>
      <c r="I9" s="16" t="n">
        <v>0.0146877562887183</v>
      </c>
      <c r="J9" s="16"/>
      <c r="K9" s="16" t="n">
        <v>0.0135331845346292</v>
      </c>
      <c r="L9" s="16" t="n">
        <v>0.0160366562512043</v>
      </c>
      <c r="M9" s="16" t="n">
        <v>0.0134914201899383</v>
      </c>
      <c r="N9" s="16" t="n">
        <v>0.0328714457569168</v>
      </c>
    </row>
    <row r="10">
      <c r="B10" s="17" t="s">
        <v>37</v>
      </c>
      <c r="C10" s="16" t="n">
        <v>0.0840922443796886</v>
      </c>
      <c r="D10" s="16" t="n">
        <v>0.0798944324780669</v>
      </c>
      <c r="E10" s="16" t="n">
        <v>0.08860704336208</v>
      </c>
      <c r="F10" s="16"/>
      <c r="G10" s="16" t="n">
        <v>0.0879580704328223</v>
      </c>
      <c r="H10" s="16" t="n">
        <v>0.0935029451746303</v>
      </c>
      <c r="I10" s="16" t="n">
        <v>0.0738104613029424</v>
      </c>
      <c r="J10" s="16"/>
      <c r="K10" s="16" t="n">
        <v>0.0846914387889317</v>
      </c>
      <c r="L10" s="16" t="n">
        <v>0.0854914313692556</v>
      </c>
      <c r="M10" s="16" t="n">
        <v>0.0520973431485259</v>
      </c>
      <c r="N10" s="16" t="n">
        <v>0.123660385626959</v>
      </c>
    </row>
    <row r="11">
      <c r="B11" s="17" t="s">
        <v>288</v>
      </c>
      <c r="C11" s="16" t="n">
        <v>0.477361300060753</v>
      </c>
      <c r="D11" s="16" t="n">
        <v>0.435688625984943</v>
      </c>
      <c r="E11" s="16" t="n">
        <v>0.51529533000718</v>
      </c>
      <c r="F11" s="16"/>
      <c r="G11" s="16" t="n">
        <v>0.465902876787782</v>
      </c>
      <c r="H11" s="16" t="n">
        <v>0.486315833324005</v>
      </c>
      <c r="I11" s="16" t="n">
        <v>0.473556350239222</v>
      </c>
      <c r="J11" s="16"/>
      <c r="K11" s="16" t="n">
        <v>0.508460813943895</v>
      </c>
      <c r="L11" s="16" t="n">
        <v>0.457052020177704</v>
      </c>
      <c r="M11" s="16" t="n">
        <v>0.419536709828099</v>
      </c>
      <c r="N11" s="16" t="n">
        <v>0.379736592227508</v>
      </c>
    </row>
    <row r="12">
      <c r="B12" s="17" t="s">
        <v>40</v>
      </c>
      <c r="C12" s="16" t="n">
        <v>0.29883951398571</v>
      </c>
      <c r="D12" s="16" t="n">
        <v>0.319656285733767</v>
      </c>
      <c r="E12" s="16" t="n">
        <v>0.280594358584783</v>
      </c>
      <c r="F12" s="16"/>
      <c r="G12" s="16" t="n">
        <v>0.280404001798833</v>
      </c>
      <c r="H12" s="16" t="n">
        <v>0.27340969277285</v>
      </c>
      <c r="I12" s="16" t="n">
        <v>0.329778596155195</v>
      </c>
      <c r="J12" s="16"/>
      <c r="K12" s="16" t="n">
        <v>0.259123018662969</v>
      </c>
      <c r="L12" s="16" t="n">
        <v>0.330679081818163</v>
      </c>
      <c r="M12" s="16" t="n">
        <v>0.442396786085725</v>
      </c>
      <c r="N12" s="16" t="n">
        <v>0.355526509475856</v>
      </c>
    </row>
    <row r="13">
      <c r="B13" s="17" t="s">
        <v>74</v>
      </c>
      <c r="C13" s="22" t="n">
        <v>0.1243324694138</v>
      </c>
      <c r="D13" s="22" t="n">
        <v>0.146223726472439</v>
      </c>
      <c r="E13" s="22" t="n">
        <v>0.102890791433743</v>
      </c>
      <c r="F13" s="22"/>
      <c r="G13" s="22" t="n">
        <v>0.150418566153088</v>
      </c>
      <c r="H13" s="22" t="n">
        <v>0.130634286335185</v>
      </c>
      <c r="I13" s="22" t="n">
        <v>0.108166836013923</v>
      </c>
      <c r="J13" s="22"/>
      <c r="K13" s="22" t="n">
        <v>0.134191544069576</v>
      </c>
      <c r="L13" s="22" t="n">
        <v>0.110740810383673</v>
      </c>
      <c r="M13" s="22" t="n">
        <v>0.0724777407477118</v>
      </c>
      <c r="N13" s="22" t="n">
        <v>0.10820506691276</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49</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0.184472650680179</v>
      </c>
      <c r="D9" s="16" t="n">
        <v>0.113012480702138</v>
      </c>
      <c r="E9" s="16" t="n">
        <v>0.258664931592861</v>
      </c>
      <c r="F9" s="16"/>
      <c r="G9" s="16" t="n">
        <v>0.268320753501276</v>
      </c>
      <c r="H9" s="16" t="n">
        <v>0.19680155449698</v>
      </c>
      <c r="I9" s="16" t="n">
        <v>0.139886279539263</v>
      </c>
      <c r="J9" s="16"/>
      <c r="K9" s="16" t="n">
        <v>0.207985732503832</v>
      </c>
      <c r="L9" s="16" t="n">
        <v>0.136977454639438</v>
      </c>
      <c r="M9" s="16" t="n">
        <v>0.0935142766794563</v>
      </c>
      <c r="N9" s="16" t="n">
        <v>0.222282668075504</v>
      </c>
    </row>
    <row r="10">
      <c r="B10" s="17" t="s">
        <v>37</v>
      </c>
      <c r="C10" s="16" t="n">
        <v>0.20937119035359</v>
      </c>
      <c r="D10" s="16" t="n">
        <v>0.149320241058947</v>
      </c>
      <c r="E10" s="16" t="n">
        <v>0.270116744799784</v>
      </c>
      <c r="F10" s="16"/>
      <c r="G10" s="16" t="n">
        <v>0.234832296458351</v>
      </c>
      <c r="H10" s="16" t="n">
        <v>0.209414147558782</v>
      </c>
      <c r="I10" s="16" t="n">
        <v>0.199275129476495</v>
      </c>
      <c r="J10" s="16"/>
      <c r="K10" s="16" t="n">
        <v>0.236816571995272</v>
      </c>
      <c r="L10" s="16" t="n">
        <v>0.173343171264263</v>
      </c>
      <c r="M10" s="16" t="n">
        <v>0.0961076561455732</v>
      </c>
      <c r="N10" s="16" t="n">
        <v>0.213560790541618</v>
      </c>
    </row>
    <row r="11">
      <c r="B11" s="17" t="s">
        <v>38</v>
      </c>
      <c r="C11" s="16" t="n">
        <v>0.137329644797315</v>
      </c>
      <c r="D11" s="16" t="n">
        <v>0.136400624548012</v>
      </c>
      <c r="E11" s="16" t="n">
        <v>0.134902337197179</v>
      </c>
      <c r="F11" s="16"/>
      <c r="G11" s="16" t="n">
        <v>0.132853150062249</v>
      </c>
      <c r="H11" s="16" t="n">
        <v>0.141392536234188</v>
      </c>
      <c r="I11" s="16" t="n">
        <v>0.135317898370363</v>
      </c>
      <c r="J11" s="16"/>
      <c r="K11" s="16" t="n">
        <v>0.141775973375089</v>
      </c>
      <c r="L11" s="16" t="n">
        <v>0.151120457513958</v>
      </c>
      <c r="M11" s="16" t="n">
        <v>0.11203116698345</v>
      </c>
      <c r="N11" s="16" t="n">
        <v>0.102417769686592</v>
      </c>
    </row>
    <row r="12">
      <c r="B12" s="17" t="s">
        <v>39</v>
      </c>
      <c r="C12" s="16" t="n">
        <v>0.328806995737918</v>
      </c>
      <c r="D12" s="16" t="n">
        <v>0.404495029124632</v>
      </c>
      <c r="E12" s="16" t="n">
        <v>0.253239555219415</v>
      </c>
      <c r="F12" s="16"/>
      <c r="G12" s="16" t="n">
        <v>0.268420425628669</v>
      </c>
      <c r="H12" s="16" t="n">
        <v>0.333671783772847</v>
      </c>
      <c r="I12" s="16" t="n">
        <v>0.348131427181299</v>
      </c>
      <c r="J12" s="16"/>
      <c r="K12" s="16" t="n">
        <v>0.300640116166979</v>
      </c>
      <c r="L12" s="16" t="n">
        <v>0.408295142188699</v>
      </c>
      <c r="M12" s="16" t="n">
        <v>0.407507471552548</v>
      </c>
      <c r="N12" s="16" t="n">
        <v>0.288713568391208</v>
      </c>
    </row>
    <row r="13">
      <c r="B13" s="17" t="s">
        <v>40</v>
      </c>
      <c r="C13" s="22" t="n">
        <v>0.140019518430999</v>
      </c>
      <c r="D13" s="22" t="n">
        <v>0.196771624566272</v>
      </c>
      <c r="E13" s="22" t="n">
        <v>0.0830764311907608</v>
      </c>
      <c r="F13" s="22"/>
      <c r="G13" s="22" t="n">
        <v>0.0955733743494551</v>
      </c>
      <c r="H13" s="22" t="n">
        <v>0.118719977937204</v>
      </c>
      <c r="I13" s="22" t="n">
        <v>0.177389265432579</v>
      </c>
      <c r="J13" s="22"/>
      <c r="K13" s="22" t="n">
        <v>0.112781605958829</v>
      </c>
      <c r="L13" s="22" t="n">
        <v>0.130263774393641</v>
      </c>
      <c r="M13" s="22" t="n">
        <v>0.290839428638973</v>
      </c>
      <c r="N13" s="22" t="n">
        <v>0.173025203305078</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307</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0.147005571257544</v>
      </c>
      <c r="D9" s="16" t="n">
        <v>0.155275002822188</v>
      </c>
      <c r="E9" s="16" t="n">
        <v>0.134808287627405</v>
      </c>
      <c r="F9" s="16"/>
      <c r="G9" s="16" t="n">
        <v>0.145544004203502</v>
      </c>
      <c r="H9" s="16" t="n">
        <v>0.165686145180546</v>
      </c>
      <c r="I9" s="16" t="n">
        <v>0.130203965649435</v>
      </c>
      <c r="J9" s="16"/>
      <c r="K9" s="16" t="n">
        <v>0.176189617193582</v>
      </c>
      <c r="L9" s="16" t="n">
        <v>0.0739336077427542</v>
      </c>
      <c r="M9" s="16" t="n">
        <v>0.0875346978066147</v>
      </c>
      <c r="N9" s="16" t="n">
        <v>0.14833867410299</v>
      </c>
    </row>
    <row r="10">
      <c r="B10" s="17" t="s">
        <v>37</v>
      </c>
      <c r="C10" s="16" t="n">
        <v>0.251422363628269</v>
      </c>
      <c r="D10" s="16" t="n">
        <v>0.228953211063645</v>
      </c>
      <c r="E10" s="16" t="n">
        <v>0.271752548645347</v>
      </c>
      <c r="F10" s="16"/>
      <c r="G10" s="16" t="n">
        <v>0.261351834066904</v>
      </c>
      <c r="H10" s="16" t="n">
        <v>0.274197643217999</v>
      </c>
      <c r="I10" s="16" t="n">
        <v>0.226312387084921</v>
      </c>
      <c r="J10" s="16"/>
      <c r="K10" s="16" t="n">
        <v>0.27525363401379</v>
      </c>
      <c r="L10" s="16" t="n">
        <v>0.228850472864903</v>
      </c>
      <c r="M10" s="16" t="n">
        <v>0.171131668595818</v>
      </c>
      <c r="N10" s="16" t="n">
        <v>0.216552868100694</v>
      </c>
    </row>
    <row r="11">
      <c r="B11" s="17" t="s">
        <v>288</v>
      </c>
      <c r="C11" s="16" t="n">
        <v>0.317034555316211</v>
      </c>
      <c r="D11" s="16" t="n">
        <v>0.319875997497412</v>
      </c>
      <c r="E11" s="16" t="n">
        <v>0.31912314429329</v>
      </c>
      <c r="F11" s="16"/>
      <c r="G11" s="16" t="n">
        <v>0.283616268886098</v>
      </c>
      <c r="H11" s="16" t="n">
        <v>0.301837667747183</v>
      </c>
      <c r="I11" s="16" t="n">
        <v>0.34437134410611</v>
      </c>
      <c r="J11" s="16"/>
      <c r="K11" s="16" t="n">
        <v>0.305615655533166</v>
      </c>
      <c r="L11" s="16" t="n">
        <v>0.346094941616385</v>
      </c>
      <c r="M11" s="16" t="n">
        <v>0.338048937395404</v>
      </c>
      <c r="N11" s="16" t="n">
        <v>0.328191840676894</v>
      </c>
    </row>
    <row r="12">
      <c r="B12" s="17" t="s">
        <v>40</v>
      </c>
      <c r="C12" s="16" t="n">
        <v>0.193866665595639</v>
      </c>
      <c r="D12" s="16" t="n">
        <v>0.203543801294166</v>
      </c>
      <c r="E12" s="16" t="n">
        <v>0.18386918165012</v>
      </c>
      <c r="F12" s="16"/>
      <c r="G12" s="16" t="n">
        <v>0.196774151101384</v>
      </c>
      <c r="H12" s="16" t="n">
        <v>0.172468312025706</v>
      </c>
      <c r="I12" s="16" t="n">
        <v>0.212625590446069</v>
      </c>
      <c r="J12" s="16"/>
      <c r="K12" s="16" t="n">
        <v>0.137455496515989</v>
      </c>
      <c r="L12" s="16" t="n">
        <v>0.290301919151026</v>
      </c>
      <c r="M12" s="16" t="n">
        <v>0.327844471972578</v>
      </c>
      <c r="N12" s="16" t="n">
        <v>0.240989872399443</v>
      </c>
    </row>
    <row r="13">
      <c r="B13" s="17" t="s">
        <v>74</v>
      </c>
      <c r="C13" s="22" t="n">
        <v>0.0906708442023368</v>
      </c>
      <c r="D13" s="22" t="n">
        <v>0.0923519873225895</v>
      </c>
      <c r="E13" s="22" t="n">
        <v>0.0904468377838376</v>
      </c>
      <c r="F13" s="22"/>
      <c r="G13" s="22" t="n">
        <v>0.112713741742112</v>
      </c>
      <c r="H13" s="22" t="n">
        <v>0.0858102318285659</v>
      </c>
      <c r="I13" s="22" t="n">
        <v>0.0864867127134654</v>
      </c>
      <c r="J13" s="22"/>
      <c r="K13" s="22" t="n">
        <v>0.105485596743473</v>
      </c>
      <c r="L13" s="22" t="n">
        <v>0.0608190586249314</v>
      </c>
      <c r="M13" s="22" t="n">
        <v>0.0754402242295847</v>
      </c>
      <c r="N13" s="22" t="n">
        <v>0.0659267447199798</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308</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0.0310996442809575</v>
      </c>
      <c r="D9" s="16" t="n">
        <v>0.0380425086948599</v>
      </c>
      <c r="E9" s="16" t="n">
        <v>0.0221362642536577</v>
      </c>
      <c r="F9" s="16"/>
      <c r="G9" s="16" t="n">
        <v>0.0339658210643325</v>
      </c>
      <c r="H9" s="16" t="n">
        <v>0.0328013332290667</v>
      </c>
      <c r="I9" s="16" t="n">
        <v>0.0283845104965314</v>
      </c>
      <c r="J9" s="16"/>
      <c r="K9" s="16" t="n">
        <v>0.0284245683580845</v>
      </c>
      <c r="L9" s="16" t="n">
        <v>0.0338837495424107</v>
      </c>
      <c r="M9" s="16" t="n">
        <v>0.0244692706805247</v>
      </c>
      <c r="N9" s="16" t="n">
        <v>0.0515255752061309</v>
      </c>
    </row>
    <row r="10">
      <c r="B10" s="17" t="s">
        <v>37</v>
      </c>
      <c r="C10" s="16" t="n">
        <v>0.111200833056561</v>
      </c>
      <c r="D10" s="16" t="n">
        <v>0.112285459130958</v>
      </c>
      <c r="E10" s="16" t="n">
        <v>0.112989971379427</v>
      </c>
      <c r="F10" s="16"/>
      <c r="G10" s="16" t="n">
        <v>0.112802473832453</v>
      </c>
      <c r="H10" s="16" t="n">
        <v>0.116826667115864</v>
      </c>
      <c r="I10" s="16" t="n">
        <v>0.105334438464926</v>
      </c>
      <c r="J10" s="16"/>
      <c r="K10" s="16" t="n">
        <v>0.113402872972832</v>
      </c>
      <c r="L10" s="16" t="n">
        <v>0.0944574055400409</v>
      </c>
      <c r="M10" s="16" t="n">
        <v>0.117381894170788</v>
      </c>
      <c r="N10" s="16" t="n">
        <v>0.118568216752727</v>
      </c>
    </row>
    <row r="11">
      <c r="B11" s="17" t="s">
        <v>288</v>
      </c>
      <c r="C11" s="16" t="n">
        <v>0.443823831318686</v>
      </c>
      <c r="D11" s="16" t="n">
        <v>0.413713276226478</v>
      </c>
      <c r="E11" s="16" t="n">
        <v>0.469937819689564</v>
      </c>
      <c r="F11" s="16"/>
      <c r="G11" s="16" t="n">
        <v>0.460454548960566</v>
      </c>
      <c r="H11" s="16" t="n">
        <v>0.444251875340786</v>
      </c>
      <c r="I11" s="16" t="n">
        <v>0.43685716023033</v>
      </c>
      <c r="J11" s="16"/>
      <c r="K11" s="16" t="n">
        <v>0.472178028672632</v>
      </c>
      <c r="L11" s="16" t="n">
        <v>0.411412404279891</v>
      </c>
      <c r="M11" s="16" t="n">
        <v>0.364350655482201</v>
      </c>
      <c r="N11" s="16" t="n">
        <v>0.408550327309118</v>
      </c>
    </row>
    <row r="12">
      <c r="B12" s="17" t="s">
        <v>40</v>
      </c>
      <c r="C12" s="16" t="n">
        <v>0.300960879063721</v>
      </c>
      <c r="D12" s="16" t="n">
        <v>0.319634930628888</v>
      </c>
      <c r="E12" s="16" t="n">
        <v>0.286224886231016</v>
      </c>
      <c r="F12" s="16"/>
      <c r="G12" s="16" t="n">
        <v>0.277886965140382</v>
      </c>
      <c r="H12" s="16" t="n">
        <v>0.281511242709366</v>
      </c>
      <c r="I12" s="16" t="n">
        <v>0.328168469829188</v>
      </c>
      <c r="J12" s="16"/>
      <c r="K12" s="16" t="n">
        <v>0.268482432949098</v>
      </c>
      <c r="L12" s="16" t="n">
        <v>0.364662524885232</v>
      </c>
      <c r="M12" s="16" t="n">
        <v>0.396102999126354</v>
      </c>
      <c r="N12" s="16" t="n">
        <v>0.289679026804888</v>
      </c>
    </row>
    <row r="13">
      <c r="B13" s="17" t="s">
        <v>74</v>
      </c>
      <c r="C13" s="22" t="n">
        <v>0.112914812280075</v>
      </c>
      <c r="D13" s="22" t="n">
        <v>0.116323825318817</v>
      </c>
      <c r="E13" s="22" t="n">
        <v>0.108711058446336</v>
      </c>
      <c r="F13" s="22"/>
      <c r="G13" s="22" t="n">
        <v>0.114890191002267</v>
      </c>
      <c r="H13" s="22" t="n">
        <v>0.124608881604918</v>
      </c>
      <c r="I13" s="22" t="n">
        <v>0.101255420979024</v>
      </c>
      <c r="J13" s="22"/>
      <c r="K13" s="22" t="n">
        <v>0.117512097047354</v>
      </c>
      <c r="L13" s="22" t="n">
        <v>0.0955839157524251</v>
      </c>
      <c r="M13" s="22" t="n">
        <v>0.0976951805401317</v>
      </c>
      <c r="N13" s="22" t="n">
        <v>0.131676853927136</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309</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0.0197483280948837</v>
      </c>
      <c r="D9" s="16" t="n">
        <v>0.019742270124516</v>
      </c>
      <c r="E9" s="16" t="n">
        <v>0.0202645353145498</v>
      </c>
      <c r="F9" s="16"/>
      <c r="G9" s="16" t="n">
        <v>0.0398616819803765</v>
      </c>
      <c r="H9" s="16" t="n">
        <v>0.0189531775980386</v>
      </c>
      <c r="I9" s="16" t="n">
        <v>0.0125441171985229</v>
      </c>
      <c r="J9" s="16"/>
      <c r="K9" s="16" t="n">
        <v>0.0190055246945894</v>
      </c>
      <c r="L9" s="16" t="n">
        <v>0.0139005671931887</v>
      </c>
      <c r="M9" s="16" t="n">
        <v>0.0107511306127683</v>
      </c>
      <c r="N9" s="16" t="n">
        <v>0.0526035682824056</v>
      </c>
    </row>
    <row r="10">
      <c r="B10" s="17" t="s">
        <v>37</v>
      </c>
      <c r="C10" s="16" t="n">
        <v>0.100909588007412</v>
      </c>
      <c r="D10" s="16" t="n">
        <v>0.104526271166874</v>
      </c>
      <c r="E10" s="16" t="n">
        <v>0.0969675103150379</v>
      </c>
      <c r="F10" s="16"/>
      <c r="G10" s="16" t="n">
        <v>0.101656996260213</v>
      </c>
      <c r="H10" s="16" t="n">
        <v>0.10745365623699</v>
      </c>
      <c r="I10" s="16" t="n">
        <v>0.0945263310529179</v>
      </c>
      <c r="J10" s="16"/>
      <c r="K10" s="16" t="n">
        <v>0.0983339966472654</v>
      </c>
      <c r="L10" s="16" t="n">
        <v>0.103907535841225</v>
      </c>
      <c r="M10" s="16" t="n">
        <v>0.0555851355513201</v>
      </c>
      <c r="N10" s="16" t="n">
        <v>0.169866153901134</v>
      </c>
    </row>
    <row r="11">
      <c r="B11" s="17" t="s">
        <v>288</v>
      </c>
      <c r="C11" s="16" t="n">
        <v>0.415712672142283</v>
      </c>
      <c r="D11" s="16" t="n">
        <v>0.402695487750448</v>
      </c>
      <c r="E11" s="16" t="n">
        <v>0.429236469269322</v>
      </c>
      <c r="F11" s="16"/>
      <c r="G11" s="16" t="n">
        <v>0.397620815373923</v>
      </c>
      <c r="H11" s="16" t="n">
        <v>0.443182391984341</v>
      </c>
      <c r="I11" s="16" t="n">
        <v>0.397302655470507</v>
      </c>
      <c r="J11" s="16"/>
      <c r="K11" s="16" t="n">
        <v>0.433279635275172</v>
      </c>
      <c r="L11" s="16" t="n">
        <v>0.411497884320277</v>
      </c>
      <c r="M11" s="16" t="n">
        <v>0.412274860559151</v>
      </c>
      <c r="N11" s="16" t="n">
        <v>0.316914851298142</v>
      </c>
    </row>
    <row r="12">
      <c r="B12" s="17" t="s">
        <v>40</v>
      </c>
      <c r="C12" s="16" t="n">
        <v>0.347375101504467</v>
      </c>
      <c r="D12" s="16" t="n">
        <v>0.354850750068709</v>
      </c>
      <c r="E12" s="16" t="n">
        <v>0.338902969739715</v>
      </c>
      <c r="F12" s="16"/>
      <c r="G12" s="16" t="n">
        <v>0.314293376386263</v>
      </c>
      <c r="H12" s="16" t="n">
        <v>0.322607932350672</v>
      </c>
      <c r="I12" s="16" t="n">
        <v>0.383482362796499</v>
      </c>
      <c r="J12" s="16"/>
      <c r="K12" s="16" t="n">
        <v>0.321452594906179</v>
      </c>
      <c r="L12" s="16" t="n">
        <v>0.385038785027162</v>
      </c>
      <c r="M12" s="16" t="n">
        <v>0.428139765862837</v>
      </c>
      <c r="N12" s="16" t="n">
        <v>0.374545036564606</v>
      </c>
    </row>
    <row r="13">
      <c r="B13" s="17" t="s">
        <v>74</v>
      </c>
      <c r="C13" s="22" t="n">
        <v>0.116254310250954</v>
      </c>
      <c r="D13" s="22" t="n">
        <v>0.118185220889453</v>
      </c>
      <c r="E13" s="22" t="n">
        <v>0.114628515361375</v>
      </c>
      <c r="F13" s="22"/>
      <c r="G13" s="22" t="n">
        <v>0.146567129999225</v>
      </c>
      <c r="H13" s="22" t="n">
        <v>0.107802841829958</v>
      </c>
      <c r="I13" s="22" t="n">
        <v>0.112144533481553</v>
      </c>
      <c r="J13" s="22"/>
      <c r="K13" s="22" t="n">
        <v>0.127928248476794</v>
      </c>
      <c r="L13" s="22" t="n">
        <v>0.0856552276181472</v>
      </c>
      <c r="M13" s="22" t="n">
        <v>0.0932491074139236</v>
      </c>
      <c r="N13" s="22" t="n">
        <v>0.0860703899537114</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310</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0.0271812522548849</v>
      </c>
      <c r="D9" s="16" t="n">
        <v>0.0317063430624345</v>
      </c>
      <c r="E9" s="16" t="n">
        <v>0.0224926830683604</v>
      </c>
      <c r="F9" s="16"/>
      <c r="G9" s="16" t="n">
        <v>0.0470368320276602</v>
      </c>
      <c r="H9" s="16" t="n">
        <v>0.0284568849252244</v>
      </c>
      <c r="I9" s="16" t="n">
        <v>0.0181523657781139</v>
      </c>
      <c r="J9" s="16"/>
      <c r="K9" s="16" t="n">
        <v>0.0252900595581803</v>
      </c>
      <c r="L9" s="16" t="n">
        <v>0.0346849524674873</v>
      </c>
      <c r="M9" s="16" t="n">
        <v>0.00987104147359822</v>
      </c>
      <c r="N9" s="16" t="n">
        <v>0.0456972859102899</v>
      </c>
    </row>
    <row r="10">
      <c r="B10" s="17" t="s">
        <v>37</v>
      </c>
      <c r="C10" s="16" t="n">
        <v>0.103508692787091</v>
      </c>
      <c r="D10" s="16" t="n">
        <v>0.104775019987959</v>
      </c>
      <c r="E10" s="16" t="n">
        <v>0.101982478874257</v>
      </c>
      <c r="F10" s="16"/>
      <c r="G10" s="16" t="n">
        <v>0.112777597612285</v>
      </c>
      <c r="H10" s="16" t="n">
        <v>0.111653615159632</v>
      </c>
      <c r="I10" s="16" t="n">
        <v>0.0922704900884544</v>
      </c>
      <c r="J10" s="16"/>
      <c r="K10" s="16" t="n">
        <v>0.101498116381681</v>
      </c>
      <c r="L10" s="16" t="n">
        <v>0.0905489061047423</v>
      </c>
      <c r="M10" s="16" t="n">
        <v>0.122208951071</v>
      </c>
      <c r="N10" s="16" t="n">
        <v>0.121885465828344</v>
      </c>
    </row>
    <row r="11">
      <c r="B11" s="17" t="s">
        <v>288</v>
      </c>
      <c r="C11" s="16" t="n">
        <v>0.447550310211741</v>
      </c>
      <c r="D11" s="16" t="n">
        <v>0.443024209152127</v>
      </c>
      <c r="E11" s="16" t="n">
        <v>0.452537117488691</v>
      </c>
      <c r="F11" s="16"/>
      <c r="G11" s="16" t="n">
        <v>0.41387929811161</v>
      </c>
      <c r="H11" s="16" t="n">
        <v>0.469259046157706</v>
      </c>
      <c r="I11" s="16" t="n">
        <v>0.440652967774883</v>
      </c>
      <c r="J11" s="16"/>
      <c r="K11" s="16" t="n">
        <v>0.475880848066329</v>
      </c>
      <c r="L11" s="16" t="n">
        <v>0.429761489326845</v>
      </c>
      <c r="M11" s="16" t="n">
        <v>0.386273431873896</v>
      </c>
      <c r="N11" s="16" t="n">
        <v>0.349991791044778</v>
      </c>
    </row>
    <row r="12">
      <c r="B12" s="17" t="s">
        <v>40</v>
      </c>
      <c r="C12" s="16" t="n">
        <v>0.331750933626865</v>
      </c>
      <c r="D12" s="16" t="n">
        <v>0.325643190260835</v>
      </c>
      <c r="E12" s="16" t="n">
        <v>0.339070490790298</v>
      </c>
      <c r="F12" s="16"/>
      <c r="G12" s="16" t="n">
        <v>0.332828330882771</v>
      </c>
      <c r="H12" s="16" t="n">
        <v>0.293160573446023</v>
      </c>
      <c r="I12" s="16" t="n">
        <v>0.367226693267697</v>
      </c>
      <c r="J12" s="16"/>
      <c r="K12" s="16" t="n">
        <v>0.311577860207088</v>
      </c>
      <c r="L12" s="16" t="n">
        <v>0.369056554417143</v>
      </c>
      <c r="M12" s="16" t="n">
        <v>0.389901432868934</v>
      </c>
      <c r="N12" s="16" t="n">
        <v>0.336519571337749</v>
      </c>
    </row>
    <row r="13">
      <c r="B13" s="17" t="s">
        <v>74</v>
      </c>
      <c r="C13" s="22" t="n">
        <v>0.0900088111194179</v>
      </c>
      <c r="D13" s="22" t="n">
        <v>0.0948512375366441</v>
      </c>
      <c r="E13" s="22" t="n">
        <v>0.0839172297783936</v>
      </c>
      <c r="F13" s="22"/>
      <c r="G13" s="22" t="n">
        <v>0.0934779413656738</v>
      </c>
      <c r="H13" s="22" t="n">
        <v>0.0974698803114135</v>
      </c>
      <c r="I13" s="22" t="n">
        <v>0.0816974830908515</v>
      </c>
      <c r="J13" s="22"/>
      <c r="K13" s="22" t="n">
        <v>0.0857531157867215</v>
      </c>
      <c r="L13" s="22" t="n">
        <v>0.0759480976837823</v>
      </c>
      <c r="M13" s="22" t="n">
        <v>0.0917451427125713</v>
      </c>
      <c r="N13" s="22" t="n">
        <v>0.145905885878839</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311</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0.00941904926816619</v>
      </c>
      <c r="D9" s="16" t="n">
        <v>0.0113699511207531</v>
      </c>
      <c r="E9" s="16" t="n">
        <v>0.00771350108641776</v>
      </c>
      <c r="F9" s="16"/>
      <c r="G9" s="16" t="n">
        <v>0.0159246394002331</v>
      </c>
      <c r="H9" s="16" t="n">
        <v>0.00821390985394993</v>
      </c>
      <c r="I9" s="16" t="n">
        <v>0.00797076915675517</v>
      </c>
      <c r="J9" s="16"/>
      <c r="K9" s="16" t="n">
        <v>0.00790666144116644</v>
      </c>
      <c r="L9" s="16" t="n">
        <v>0.00570664211396227</v>
      </c>
      <c r="M9" s="16" t="n">
        <v>0.00623359415471523</v>
      </c>
      <c r="N9" s="16" t="n">
        <v>0.0286291798238383</v>
      </c>
    </row>
    <row r="10">
      <c r="B10" s="17" t="s">
        <v>37</v>
      </c>
      <c r="C10" s="16" t="n">
        <v>0.0505351870659412</v>
      </c>
      <c r="D10" s="16" t="n">
        <v>0.0546371631129614</v>
      </c>
      <c r="E10" s="16" t="n">
        <v>0.047742953012102</v>
      </c>
      <c r="F10" s="16"/>
      <c r="G10" s="16" t="n">
        <v>0.0505466026899033</v>
      </c>
      <c r="H10" s="16" t="n">
        <v>0.0565558681797962</v>
      </c>
      <c r="I10" s="16" t="n">
        <v>0.044929533335688</v>
      </c>
      <c r="J10" s="16"/>
      <c r="K10" s="16" t="n">
        <v>0.0540338902607117</v>
      </c>
      <c r="L10" s="16" t="n">
        <v>0.0412517947759741</v>
      </c>
      <c r="M10" s="16" t="n">
        <v>0.0338540725800546</v>
      </c>
      <c r="N10" s="16" t="n">
        <v>0.0447696981323143</v>
      </c>
    </row>
    <row r="11">
      <c r="B11" s="17" t="s">
        <v>288</v>
      </c>
      <c r="C11" s="16" t="n">
        <v>0.341955545403844</v>
      </c>
      <c r="D11" s="16" t="n">
        <v>0.322677314004203</v>
      </c>
      <c r="E11" s="16" t="n">
        <v>0.360622272636678</v>
      </c>
      <c r="F11" s="16"/>
      <c r="G11" s="16" t="n">
        <v>0.288281471932724</v>
      </c>
      <c r="H11" s="16" t="n">
        <v>0.336720581715735</v>
      </c>
      <c r="I11" s="16" t="n">
        <v>0.368024790636746</v>
      </c>
      <c r="J11" s="16"/>
      <c r="K11" s="16" t="n">
        <v>0.351522082727652</v>
      </c>
      <c r="L11" s="16" t="n">
        <v>0.345415949424162</v>
      </c>
      <c r="M11" s="16" t="n">
        <v>0.294378030465529</v>
      </c>
      <c r="N11" s="16" t="n">
        <v>0.32794289482073</v>
      </c>
    </row>
    <row r="12">
      <c r="B12" s="17" t="s">
        <v>40</v>
      </c>
      <c r="C12" s="16" t="n">
        <v>0.533535637550212</v>
      </c>
      <c r="D12" s="16" t="n">
        <v>0.550117101815341</v>
      </c>
      <c r="E12" s="16" t="n">
        <v>0.516020842749941</v>
      </c>
      <c r="F12" s="16"/>
      <c r="G12" s="16" t="n">
        <v>0.597289673285998</v>
      </c>
      <c r="H12" s="16" t="n">
        <v>0.51707674441639</v>
      </c>
      <c r="I12" s="16" t="n">
        <v>0.523667393631685</v>
      </c>
      <c r="J12" s="16"/>
      <c r="K12" s="16" t="n">
        <v>0.516137568044672</v>
      </c>
      <c r="L12" s="16" t="n">
        <v>0.554192973001681</v>
      </c>
      <c r="M12" s="16" t="n">
        <v>0.622128187960065</v>
      </c>
      <c r="N12" s="16" t="n">
        <v>0.525280999751964</v>
      </c>
    </row>
    <row r="13">
      <c r="B13" s="17" t="s">
        <v>74</v>
      </c>
      <c r="C13" s="22" t="n">
        <v>0.0645545807118367</v>
      </c>
      <c r="D13" s="22" t="n">
        <v>0.0611984699467407</v>
      </c>
      <c r="E13" s="22" t="n">
        <v>0.0679004305148615</v>
      </c>
      <c r="F13" s="22"/>
      <c r="G13" s="22" t="n">
        <v>0.0479576126911418</v>
      </c>
      <c r="H13" s="22" t="n">
        <v>0.0814328958341281</v>
      </c>
      <c r="I13" s="22" t="n">
        <v>0.0554075132391265</v>
      </c>
      <c r="J13" s="22"/>
      <c r="K13" s="22" t="n">
        <v>0.0703997975257978</v>
      </c>
      <c r="L13" s="22" t="n">
        <v>0.0534326406842204</v>
      </c>
      <c r="M13" s="22" t="n">
        <v>0.0434061148396364</v>
      </c>
      <c r="N13" s="22" t="n">
        <v>0.0733772274711532</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312</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0.0373779736374637</v>
      </c>
      <c r="D9" s="16" t="n">
        <v>0.0454639745753663</v>
      </c>
      <c r="E9" s="16" t="n">
        <v>0.0302659776706445</v>
      </c>
      <c r="F9" s="16"/>
      <c r="G9" s="16" t="n">
        <v>0.0365949591239362</v>
      </c>
      <c r="H9" s="16" t="n">
        <v>0.0523739379348143</v>
      </c>
      <c r="I9" s="16" t="n">
        <v>0.023736224318489</v>
      </c>
      <c r="J9" s="16"/>
      <c r="K9" s="16" t="n">
        <v>0.0302144026460219</v>
      </c>
      <c r="L9" s="16" t="n">
        <v>0.0341409785801027</v>
      </c>
      <c r="M9" s="16" t="n">
        <v>0.0373713809959806</v>
      </c>
      <c r="N9" s="16" t="n">
        <v>0.106168320472248</v>
      </c>
    </row>
    <row r="10">
      <c r="B10" s="17" t="s">
        <v>37</v>
      </c>
      <c r="C10" s="16" t="n">
        <v>0.171005539541309</v>
      </c>
      <c r="D10" s="16" t="n">
        <v>0.16814961363993</v>
      </c>
      <c r="E10" s="16" t="n">
        <v>0.175520591373884</v>
      </c>
      <c r="F10" s="16"/>
      <c r="G10" s="16" t="n">
        <v>0.16434452052427</v>
      </c>
      <c r="H10" s="16" t="n">
        <v>0.168691097547755</v>
      </c>
      <c r="I10" s="16" t="n">
        <v>0.175789535904007</v>
      </c>
      <c r="J10" s="16"/>
      <c r="K10" s="16" t="n">
        <v>0.16981496898414</v>
      </c>
      <c r="L10" s="16" t="n">
        <v>0.160457082876817</v>
      </c>
      <c r="M10" s="16" t="n">
        <v>0.202208714716263</v>
      </c>
      <c r="N10" s="16" t="n">
        <v>0.17448303679833</v>
      </c>
    </row>
    <row r="11">
      <c r="B11" s="17" t="s">
        <v>288</v>
      </c>
      <c r="C11" s="16" t="n">
        <v>0.339435892528721</v>
      </c>
      <c r="D11" s="16" t="n">
        <v>0.328809321244353</v>
      </c>
      <c r="E11" s="16" t="n">
        <v>0.349331724751272</v>
      </c>
      <c r="F11" s="16"/>
      <c r="G11" s="16" t="n">
        <v>0.307199917051954</v>
      </c>
      <c r="H11" s="16" t="n">
        <v>0.341414323284681</v>
      </c>
      <c r="I11" s="16" t="n">
        <v>0.350327217508521</v>
      </c>
      <c r="J11" s="16"/>
      <c r="K11" s="16" t="n">
        <v>0.345871058251793</v>
      </c>
      <c r="L11" s="16" t="n">
        <v>0.359019813058859</v>
      </c>
      <c r="M11" s="16" t="n">
        <v>0.307501122212522</v>
      </c>
      <c r="N11" s="16" t="n">
        <v>0.29689058311541</v>
      </c>
    </row>
    <row r="12">
      <c r="B12" s="17" t="s">
        <v>40</v>
      </c>
      <c r="C12" s="16" t="n">
        <v>0.146920465082373</v>
      </c>
      <c r="D12" s="16" t="n">
        <v>0.167901818631119</v>
      </c>
      <c r="E12" s="16" t="n">
        <v>0.125907234512212</v>
      </c>
      <c r="F12" s="16"/>
      <c r="G12" s="16" t="n">
        <v>0.120768163348191</v>
      </c>
      <c r="H12" s="16" t="n">
        <v>0.131093768916253</v>
      </c>
      <c r="I12" s="16" t="n">
        <v>0.171973408634275</v>
      </c>
      <c r="J12" s="16"/>
      <c r="K12" s="16" t="n">
        <v>0.125183477745704</v>
      </c>
      <c r="L12" s="16" t="n">
        <v>0.178994333290906</v>
      </c>
      <c r="M12" s="16" t="n">
        <v>0.206519784996379</v>
      </c>
      <c r="N12" s="16" t="n">
        <v>0.184543321991729</v>
      </c>
    </row>
    <row r="13">
      <c r="B13" s="17" t="s">
        <v>74</v>
      </c>
      <c r="C13" s="22" t="n">
        <v>0.305260129210134</v>
      </c>
      <c r="D13" s="22" t="n">
        <v>0.289675271909232</v>
      </c>
      <c r="E13" s="22" t="n">
        <v>0.318974471691987</v>
      </c>
      <c r="F13" s="22"/>
      <c r="G13" s="22" t="n">
        <v>0.371092439951649</v>
      </c>
      <c r="H13" s="22" t="n">
        <v>0.306426872316496</v>
      </c>
      <c r="I13" s="22" t="n">
        <v>0.278173613634709</v>
      </c>
      <c r="J13" s="22"/>
      <c r="K13" s="22" t="n">
        <v>0.328916092372342</v>
      </c>
      <c r="L13" s="22" t="n">
        <v>0.267387792193316</v>
      </c>
      <c r="M13" s="22" t="n">
        <v>0.246398997078856</v>
      </c>
      <c r="N13" s="22" t="n">
        <v>0.237914737622284</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313</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0.0343676992274729</v>
      </c>
      <c r="D9" s="16" t="n">
        <v>0.0426612925437753</v>
      </c>
      <c r="E9" s="16" t="n">
        <v>0.0259372869533919</v>
      </c>
      <c r="F9" s="16"/>
      <c r="G9" s="16" t="n">
        <v>0.0435515443935221</v>
      </c>
      <c r="H9" s="16" t="n">
        <v>0.0344393178397173</v>
      </c>
      <c r="I9" s="16" t="n">
        <v>0.030673827421923</v>
      </c>
      <c r="J9" s="16"/>
      <c r="K9" s="16" t="n">
        <v>0.036973233225364</v>
      </c>
      <c r="L9" s="16" t="n">
        <v>0.0192938731608282</v>
      </c>
      <c r="M9" s="16" t="n">
        <v>0.0242251048347929</v>
      </c>
      <c r="N9" s="16" t="n">
        <v>0.0568927579570586</v>
      </c>
    </row>
    <row r="10">
      <c r="B10" s="17" t="s">
        <v>37</v>
      </c>
      <c r="C10" s="16" t="n">
        <v>0.139124847101157</v>
      </c>
      <c r="D10" s="16" t="n">
        <v>0.163194193048159</v>
      </c>
      <c r="E10" s="16" t="n">
        <v>0.117581547173547</v>
      </c>
      <c r="F10" s="16"/>
      <c r="G10" s="16" t="n">
        <v>0.114091454943822</v>
      </c>
      <c r="H10" s="16" t="n">
        <v>0.155844593672479</v>
      </c>
      <c r="I10" s="16" t="n">
        <v>0.133457341703257</v>
      </c>
      <c r="J10" s="16"/>
      <c r="K10" s="16" t="n">
        <v>0.145147779445082</v>
      </c>
      <c r="L10" s="16" t="n">
        <v>0.132907860830564</v>
      </c>
      <c r="M10" s="16" t="n">
        <v>0.117147185343248</v>
      </c>
      <c r="N10" s="16" t="n">
        <v>0.140974132129261</v>
      </c>
    </row>
    <row r="11">
      <c r="B11" s="17" t="s">
        <v>288</v>
      </c>
      <c r="C11" s="16" t="n">
        <v>0.41033972070949</v>
      </c>
      <c r="D11" s="16" t="n">
        <v>0.399133096567003</v>
      </c>
      <c r="E11" s="16" t="n">
        <v>0.418276510820719</v>
      </c>
      <c r="F11" s="16"/>
      <c r="G11" s="16" t="n">
        <v>0.38314145742911</v>
      </c>
      <c r="H11" s="16" t="n">
        <v>0.402482172723709</v>
      </c>
      <c r="I11" s="16" t="n">
        <v>0.428391938310768</v>
      </c>
      <c r="J11" s="16"/>
      <c r="K11" s="16" t="n">
        <v>0.418279334373147</v>
      </c>
      <c r="L11" s="16" t="n">
        <v>0.443657907164894</v>
      </c>
      <c r="M11" s="16" t="n">
        <v>0.35753321485699</v>
      </c>
      <c r="N11" s="16" t="n">
        <v>0.364098648946555</v>
      </c>
    </row>
    <row r="12">
      <c r="B12" s="17" t="s">
        <v>40</v>
      </c>
      <c r="C12" s="16" t="n">
        <v>0.212302744370134</v>
      </c>
      <c r="D12" s="16" t="n">
        <v>0.207323840926582</v>
      </c>
      <c r="E12" s="16" t="n">
        <v>0.218800730925702</v>
      </c>
      <c r="F12" s="16"/>
      <c r="G12" s="16" t="n">
        <v>0.1837036269188</v>
      </c>
      <c r="H12" s="16" t="n">
        <v>0.208513848109789</v>
      </c>
      <c r="I12" s="16" t="n">
        <v>0.227123104238669</v>
      </c>
      <c r="J12" s="16"/>
      <c r="K12" s="16" t="n">
        <v>0.169803106262665</v>
      </c>
      <c r="L12" s="16" t="n">
        <v>0.246070623139563</v>
      </c>
      <c r="M12" s="16" t="n">
        <v>0.348352614339646</v>
      </c>
      <c r="N12" s="16" t="n">
        <v>0.293217705368403</v>
      </c>
    </row>
    <row r="13">
      <c r="B13" s="17" t="s">
        <v>74</v>
      </c>
      <c r="C13" s="22" t="n">
        <v>0.203864988591747</v>
      </c>
      <c r="D13" s="22" t="n">
        <v>0.18768757691448</v>
      </c>
      <c r="E13" s="22" t="n">
        <v>0.21940392412664</v>
      </c>
      <c r="F13" s="22"/>
      <c r="G13" s="22" t="n">
        <v>0.275511916314745</v>
      </c>
      <c r="H13" s="22" t="n">
        <v>0.198720067654306</v>
      </c>
      <c r="I13" s="22" t="n">
        <v>0.180353788325383</v>
      </c>
      <c r="J13" s="22"/>
      <c r="K13" s="22" t="n">
        <v>0.229796546693742</v>
      </c>
      <c r="L13" s="22" t="n">
        <v>0.158069735704151</v>
      </c>
      <c r="M13" s="22" t="n">
        <v>0.152741880625323</v>
      </c>
      <c r="N13" s="22" t="n">
        <v>0.144816755598722</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314</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0.0287388381442057</v>
      </c>
      <c r="D9" s="16" t="n">
        <v>0.0287923305874337</v>
      </c>
      <c r="E9" s="16" t="n">
        <v>0.0283945312076612</v>
      </c>
      <c r="F9" s="16"/>
      <c r="G9" s="16" t="n">
        <v>0.0405531686492254</v>
      </c>
      <c r="H9" s="16" t="n">
        <v>0.0297949290920479</v>
      </c>
      <c r="I9" s="16" t="n">
        <v>0.0230901602173725</v>
      </c>
      <c r="J9" s="16"/>
      <c r="K9" s="16" t="n">
        <v>0.0294837309317448</v>
      </c>
      <c r="L9" s="16" t="n">
        <v>0.0230061533855291</v>
      </c>
      <c r="M9" s="16" t="n">
        <v>0.0189391144105514</v>
      </c>
      <c r="N9" s="16" t="n">
        <v>0.0518224906202238</v>
      </c>
    </row>
    <row r="10">
      <c r="B10" s="17" t="s">
        <v>37</v>
      </c>
      <c r="C10" s="16" t="n">
        <v>0.0978134006736682</v>
      </c>
      <c r="D10" s="16" t="n">
        <v>0.110665421687629</v>
      </c>
      <c r="E10" s="16" t="n">
        <v>0.0866222615210066</v>
      </c>
      <c r="F10" s="16"/>
      <c r="G10" s="16" t="n">
        <v>0.0970891137503339</v>
      </c>
      <c r="H10" s="16" t="n">
        <v>0.109635897186567</v>
      </c>
      <c r="I10" s="16" t="n">
        <v>0.0871007889827229</v>
      </c>
      <c r="J10" s="16"/>
      <c r="K10" s="16" t="n">
        <v>0.105487839124577</v>
      </c>
      <c r="L10" s="16" t="n">
        <v>0.0917356881107686</v>
      </c>
      <c r="M10" s="16" t="n">
        <v>0.063039595207767</v>
      </c>
      <c r="N10" s="16" t="n">
        <v>0.0869560942606741</v>
      </c>
    </row>
    <row r="11">
      <c r="B11" s="17" t="s">
        <v>288</v>
      </c>
      <c r="C11" s="16" t="n">
        <v>0.398132925861627</v>
      </c>
      <c r="D11" s="16" t="n">
        <v>0.379532333310105</v>
      </c>
      <c r="E11" s="16" t="n">
        <v>0.413424179563982</v>
      </c>
      <c r="F11" s="16"/>
      <c r="G11" s="16" t="n">
        <v>0.324487448961849</v>
      </c>
      <c r="H11" s="16" t="n">
        <v>0.411586920848118</v>
      </c>
      <c r="I11" s="16" t="n">
        <v>0.414703394400518</v>
      </c>
      <c r="J11" s="16"/>
      <c r="K11" s="16" t="n">
        <v>0.421981058210268</v>
      </c>
      <c r="L11" s="16" t="n">
        <v>0.370728319314318</v>
      </c>
      <c r="M11" s="16" t="n">
        <v>0.38437678376761</v>
      </c>
      <c r="N11" s="16" t="n">
        <v>0.297080695672937</v>
      </c>
    </row>
    <row r="12">
      <c r="B12" s="17" t="s">
        <v>40</v>
      </c>
      <c r="C12" s="16" t="n">
        <v>0.38378233060481</v>
      </c>
      <c r="D12" s="16" t="n">
        <v>0.3885771674688</v>
      </c>
      <c r="E12" s="16" t="n">
        <v>0.381494578281254</v>
      </c>
      <c r="F12" s="16"/>
      <c r="G12" s="16" t="n">
        <v>0.457461574420052</v>
      </c>
      <c r="H12" s="16" t="n">
        <v>0.347896134447915</v>
      </c>
      <c r="I12" s="16" t="n">
        <v>0.388067594911014</v>
      </c>
      <c r="J12" s="16"/>
      <c r="K12" s="16" t="n">
        <v>0.344590344224775</v>
      </c>
      <c r="L12" s="16" t="n">
        <v>0.436855487134629</v>
      </c>
      <c r="M12" s="16" t="n">
        <v>0.474295460589987</v>
      </c>
      <c r="N12" s="16" t="n">
        <v>0.466038170973222</v>
      </c>
    </row>
    <row r="13">
      <c r="B13" s="17" t="s">
        <v>74</v>
      </c>
      <c r="C13" s="22" t="n">
        <v>0.0915325047156887</v>
      </c>
      <c r="D13" s="22" t="n">
        <v>0.0924327469460321</v>
      </c>
      <c r="E13" s="22" t="n">
        <v>0.0900644494260964</v>
      </c>
      <c r="F13" s="22"/>
      <c r="G13" s="22" t="n">
        <v>0.0804086942185405</v>
      </c>
      <c r="H13" s="22" t="n">
        <v>0.101086118425352</v>
      </c>
      <c r="I13" s="22" t="n">
        <v>0.087038061488373</v>
      </c>
      <c r="J13" s="22"/>
      <c r="K13" s="22" t="n">
        <v>0.0984570275086356</v>
      </c>
      <c r="L13" s="22" t="n">
        <v>0.0776743520547551</v>
      </c>
      <c r="M13" s="22" t="n">
        <v>0.059349046024084</v>
      </c>
      <c r="N13" s="22" t="n">
        <v>0.0981025484729432</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 min="8" max="8" width="20.71" hidden="0" customWidth="1"/>
    <col min="9" max="9" width="20.71" hidden="0" customWidth="1"/>
    <col min="10" max="10" width="20.71" hidden="0" customWidth="1"/>
    <col min="11" max="11" width="20.71" hidden="0" customWidth="1"/>
    <col min="12" max="12" width="20.71" hidden="0" customWidth="1"/>
    <col min="13" max="13" width="20.71" hidden="0" customWidth="1"/>
    <col min="14" max="14" width="20.71" hidden="0" customWidth="1"/>
    <col min="15" max="15" width="20.71" hidden="0" customWidth="1"/>
  </cols>
  <sheetData>
    <row r="2" ht="40" customHeight="1">
      <c r="D2" s="15" t="s">
        <v>302</v>
      </c>
    </row>
    <row r="6" ht="50" customHeight="1">
      <c r="B6" s="19" t="s">
        <v>15</v>
      </c>
      <c r="C6" s="19" t="s">
        <v>276</v>
      </c>
      <c r="D6" s="19" t="s">
        <v>277</v>
      </c>
      <c r="E6" s="19" t="s">
        <v>278</v>
      </c>
      <c r="F6" s="19" t="s">
        <v>279</v>
      </c>
      <c r="G6" s="19" t="s">
        <v>280</v>
      </c>
      <c r="H6" s="19" t="s">
        <v>281</v>
      </c>
      <c r="I6" s="19" t="s">
        <v>282</v>
      </c>
      <c r="J6" s="19" t="s">
        <v>283</v>
      </c>
      <c r="K6" s="19" t="s">
        <v>284</v>
      </c>
      <c r="L6" s="19" t="s">
        <v>285</v>
      </c>
      <c r="M6" s="19" t="s">
        <v>286</v>
      </c>
      <c r="N6" s="19" t="s">
        <v>287</v>
      </c>
    </row>
    <row r="7">
      <c r="B7" s="17" t="s">
        <v>36</v>
      </c>
      <c r="C7" s="16" t="n">
        <v>0.0208339443709788</v>
      </c>
      <c r="D7" s="16" t="n">
        <v>0.0253773667589057</v>
      </c>
      <c r="E7" s="16" t="n">
        <v>0.0337286684341386</v>
      </c>
      <c r="F7" s="16" t="n">
        <v>0.0249759705024856</v>
      </c>
      <c r="G7" s="16" t="n">
        <v>0.168072998185598</v>
      </c>
      <c r="H7" s="16" t="n">
        <v>0.0464140410601676</v>
      </c>
      <c r="I7" s="16" t="n">
        <v>0.0385827370300118</v>
      </c>
      <c r="J7" s="16" t="n">
        <v>0.0464748679569196</v>
      </c>
      <c r="K7" s="16" t="n">
        <v>0.0263024916996909</v>
      </c>
      <c r="L7" s="16" t="n">
        <v>0.0620394169352366</v>
      </c>
      <c r="M7" s="16" t="n">
        <v>0.0448821180906179</v>
      </c>
      <c r="N7" s="16" t="n">
        <v>0.0487555408515354</v>
      </c>
    </row>
    <row r="8">
      <c r="B8" s="17" t="s">
        <v>37</v>
      </c>
      <c r="C8" s="16" t="n">
        <v>0.104385473700274</v>
      </c>
      <c r="D8" s="16" t="n">
        <v>0.120934847328385</v>
      </c>
      <c r="E8" s="16" t="n">
        <v>0.145079309730584</v>
      </c>
      <c r="F8" s="16" t="n">
        <v>0.113157750049912</v>
      </c>
      <c r="G8" s="16" t="n">
        <v>0.259824364691662</v>
      </c>
      <c r="H8" s="16" t="n">
        <v>0.147113806063085</v>
      </c>
      <c r="I8" s="16" t="n">
        <v>0.140444946866095</v>
      </c>
      <c r="J8" s="16" t="n">
        <v>0.176117877768168</v>
      </c>
      <c r="K8" s="16" t="n">
        <v>0.0919955694175292</v>
      </c>
      <c r="L8" s="16" t="n">
        <v>0.199899781723801</v>
      </c>
      <c r="M8" s="16" t="n">
        <v>0.187861660041493</v>
      </c>
      <c r="N8" s="16" t="n">
        <v>0.183070424069743</v>
      </c>
    </row>
    <row r="9">
      <c r="B9" s="17" t="s">
        <v>288</v>
      </c>
      <c r="C9" s="16" t="n">
        <v>0.446553601878511</v>
      </c>
      <c r="D9" s="16" t="n">
        <v>0.462537848884918</v>
      </c>
      <c r="E9" s="16" t="n">
        <v>0.442134091895707</v>
      </c>
      <c r="F9" s="16" t="n">
        <v>0.463441607246343</v>
      </c>
      <c r="G9" s="16" t="n">
        <v>0.286619044714019</v>
      </c>
      <c r="H9" s="16" t="n">
        <v>0.423576085981325</v>
      </c>
      <c r="I9" s="16" t="n">
        <v>0.420370318917239</v>
      </c>
      <c r="J9" s="16" t="n">
        <v>0.393043430807473</v>
      </c>
      <c r="K9" s="16" t="n">
        <v>0.429736943923364</v>
      </c>
      <c r="L9" s="16" t="n">
        <v>0.288220882254522</v>
      </c>
      <c r="M9" s="16" t="n">
        <v>0.352285102380026</v>
      </c>
      <c r="N9" s="16" t="n">
        <v>0.398605121529175</v>
      </c>
    </row>
    <row r="10">
      <c r="B10" s="17" t="s">
        <v>40</v>
      </c>
      <c r="C10" s="16" t="n">
        <v>0.301734157198576</v>
      </c>
      <c r="D10" s="16" t="n">
        <v>0.249244112068914</v>
      </c>
      <c r="E10" s="16" t="n">
        <v>0.252629549701899</v>
      </c>
      <c r="F10" s="16" t="n">
        <v>0.255830273228624</v>
      </c>
      <c r="G10" s="16" t="n">
        <v>0.173994863797897</v>
      </c>
      <c r="H10" s="16" t="n">
        <v>0.246047628713549</v>
      </c>
      <c r="I10" s="16" t="n">
        <v>0.257332825118704</v>
      </c>
      <c r="J10" s="16" t="n">
        <v>0.268938982772842</v>
      </c>
      <c r="K10" s="16" t="n">
        <v>0.357483108631293</v>
      </c>
      <c r="L10" s="16" t="n">
        <v>0.144130996663866</v>
      </c>
      <c r="M10" s="16" t="n">
        <v>0.169739039033219</v>
      </c>
      <c r="N10" s="16" t="n">
        <v>0.23668479486736</v>
      </c>
    </row>
    <row r="11">
      <c r="B11" s="17" t="s">
        <v>74</v>
      </c>
      <c r="C11" s="16" t="n">
        <v>0.12649282285166</v>
      </c>
      <c r="D11" s="16" t="n">
        <v>0.141905824958877</v>
      </c>
      <c r="E11" s="16" t="n">
        <v>0.126428380237671</v>
      </c>
      <c r="F11" s="16" t="n">
        <v>0.142594398972635</v>
      </c>
      <c r="G11" s="16" t="n">
        <v>0.111488728610824</v>
      </c>
      <c r="H11" s="16" t="n">
        <v>0.136848438181873</v>
      </c>
      <c r="I11" s="16" t="n">
        <v>0.14326917206795</v>
      </c>
      <c r="J11" s="16" t="n">
        <v>0.115424840694597</v>
      </c>
      <c r="K11" s="16" t="n">
        <v>0.0944818863281232</v>
      </c>
      <c r="L11" s="16" t="n">
        <v>0.305708922422575</v>
      </c>
      <c r="M11" s="16" t="n">
        <v>0.245232080454644</v>
      </c>
      <c r="N11" s="16" t="n">
        <v>0.132884118682187</v>
      </c>
    </row>
    <row r="12">
      <c r="B12" s="18"/>
      <c r="C12" s="18"/>
      <c r="D12" s="18"/>
      <c r="E12" s="18"/>
      <c r="F12" s="18"/>
      <c r="G12" s="18"/>
      <c r="H12" s="18"/>
      <c r="I12" s="18"/>
      <c r="J12" s="18"/>
      <c r="K12" s="18"/>
      <c r="L12" s="18"/>
      <c r="M12" s="18"/>
      <c r="N12" s="18"/>
    </row>
    <row r="13">
      <c r="B13" t="s">
        <v>42</v>
      </c>
    </row>
    <row r="14">
      <c r="B14" t="s">
        <v>43</v>
      </c>
    </row>
    <row r="18">
      <c r="B18" s="9" t="str">
        <f>=HYPERLINK("#'Contents'!A1", "Return to Contents")</f>
      </c>
    </row>
  </sheetData>
  <mergeCells count="1">
    <mergeCell ref="D2:O2"/>
  </mergeCells>
  <pageMargins left="0.7" right="0.7" top="0.75" bottom="0.75" header="0.3" footer="0.3"/>
  <pageSetup paperSize="9" orientation="portrait" horizontalDpi="300" verticalDpi="300" r:id="rId2"/>
  <drawing r:id="rId1"/>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2.21" hidden="0" customWidth="1"/>
    <col min="7" max="7" width="10.71" hidden="0" customWidth="1"/>
    <col min="8" max="8" width="10.71" hidden="0" customWidth="1"/>
    <col min="9" max="9" width="10.71" hidden="0" customWidth="1"/>
    <col min="10" max="10" width="2.21" hidden="0" customWidth="1"/>
    <col min="11" max="11" width="10.71" hidden="0" customWidth="1"/>
    <col min="12" max="12" width="10.71" hidden="0" customWidth="1"/>
    <col min="13" max="13" width="10.71" hidden="0" customWidth="1"/>
    <col min="14" max="14" width="10.71" hidden="0" customWidth="1"/>
    <col min="15" max="15" width="2.21" hidden="0" customWidth="1"/>
  </cols>
  <sheetData>
    <row r="2" ht="40" customHeight="1">
      <c r="D2" s="15" t="s">
        <v>315</v>
      </c>
    </row>
    <row r="5" ht="30" customHeight="1">
      <c r="B5" s="21"/>
      <c r="C5" s="21"/>
      <c r="D5" s="21" t="s">
        <v>28</v>
      </c>
      <c r="E5" s="21"/>
      <c r="F5" s="21"/>
      <c r="G5" s="21" t="s">
        <v>29</v>
      </c>
      <c r="H5" s="21"/>
      <c r="I5" s="21"/>
      <c r="J5" s="21"/>
      <c r="K5" s="21" t="s">
        <v>30</v>
      </c>
      <c r="L5" s="21"/>
      <c r="M5" s="21"/>
      <c r="N5" s="21"/>
    </row>
    <row r="6">
      <c r="B6" t="s">
        <v>15</v>
      </c>
      <c r="C6" s="10" t="s">
        <v>16</v>
      </c>
      <c r="D6" s="13" t="s">
        <v>17</v>
      </c>
      <c r="E6" s="13" t="s">
        <v>18</v>
      </c>
      <c r="G6" s="13" t="s">
        <v>21</v>
      </c>
      <c r="H6" s="13" t="s">
        <v>22</v>
      </c>
      <c r="I6" s="13" t="s">
        <v>23</v>
      </c>
      <c r="K6" s="13" t="s">
        <v>24</v>
      </c>
      <c r="L6" s="13" t="s">
        <v>25</v>
      </c>
      <c r="M6" s="13" t="s">
        <v>26</v>
      </c>
      <c r="N6" s="13" t="s">
        <v>27</v>
      </c>
    </row>
    <row r="7" ht="30" customHeight="1">
      <c r="B7" s="11" t="s">
        <v>19</v>
      </c>
      <c r="C7" s="11" t="n">
        <v>2037</v>
      </c>
      <c r="D7" s="11" t="n">
        <v>843</v>
      </c>
      <c r="E7" s="11" t="n">
        <v>1168</v>
      </c>
      <c r="F7" s="11"/>
      <c r="G7" s="11" t="n">
        <v>327</v>
      </c>
      <c r="H7" s="11" t="n">
        <v>876</v>
      </c>
      <c r="I7" s="11" t="n">
        <v>834</v>
      </c>
      <c r="J7" s="11"/>
      <c r="K7" s="11" t="n">
        <v>1272</v>
      </c>
      <c r="L7" s="11" t="n">
        <v>370</v>
      </c>
      <c r="M7" s="11" t="n">
        <v>202</v>
      </c>
      <c r="N7" s="11" t="n">
        <v>172</v>
      </c>
    </row>
    <row r="8" ht="30" customHeight="1">
      <c r="B8" s="12" t="s">
        <v>20</v>
      </c>
      <c r="C8" s="12" t="n">
        <v>2037</v>
      </c>
      <c r="D8" s="12" t="n">
        <v>1005</v>
      </c>
      <c r="E8" s="12" t="n">
        <v>1006</v>
      </c>
      <c r="F8" s="12"/>
      <c r="G8" s="12" t="n">
        <v>346</v>
      </c>
      <c r="H8" s="12" t="n">
        <v>815</v>
      </c>
      <c r="I8" s="12" t="n">
        <v>876</v>
      </c>
      <c r="J8" s="12"/>
      <c r="K8" s="12" t="n">
        <v>1285</v>
      </c>
      <c r="L8" s="12" t="n">
        <v>363</v>
      </c>
      <c r="M8" s="12" t="n">
        <v>205</v>
      </c>
      <c r="N8" s="12" t="n">
        <v>163</v>
      </c>
    </row>
    <row r="9">
      <c r="B9" s="17" t="s">
        <v>36</v>
      </c>
      <c r="C9" s="16" t="n">
        <v>0.0208339443709788</v>
      </c>
      <c r="D9" s="16" t="n">
        <v>0.0165704105781227</v>
      </c>
      <c r="E9" s="16" t="n">
        <v>0.0256312357681942</v>
      </c>
      <c r="F9" s="16"/>
      <c r="G9" s="16" t="n">
        <v>0.0403767669685434</v>
      </c>
      <c r="H9" s="16" t="n">
        <v>0.0228779155375376</v>
      </c>
      <c r="I9" s="16" t="n">
        <v>0.0112137854530127</v>
      </c>
      <c r="J9" s="16"/>
      <c r="K9" s="16" t="n">
        <v>0.0193362235971693</v>
      </c>
      <c r="L9" s="16" t="n">
        <v>0.016066636658653</v>
      </c>
      <c r="M9" s="16" t="n">
        <v>0.019197604818285</v>
      </c>
      <c r="N9" s="16" t="n">
        <v>0.0418737304884565</v>
      </c>
    </row>
    <row r="10">
      <c r="B10" s="17" t="s">
        <v>37</v>
      </c>
      <c r="C10" s="16" t="n">
        <v>0.104385473700274</v>
      </c>
      <c r="D10" s="16" t="n">
        <v>0.0725048212384591</v>
      </c>
      <c r="E10" s="16" t="n">
        <v>0.136100235687832</v>
      </c>
      <c r="F10" s="16"/>
      <c r="G10" s="16" t="n">
        <v>0.104645536952761</v>
      </c>
      <c r="H10" s="16" t="n">
        <v>0.119700609156106</v>
      </c>
      <c r="I10" s="16" t="n">
        <v>0.0900348207493216</v>
      </c>
      <c r="J10" s="16"/>
      <c r="K10" s="16" t="n">
        <v>0.115951213743245</v>
      </c>
      <c r="L10" s="16" t="n">
        <v>0.0787620360624599</v>
      </c>
      <c r="M10" s="16" t="n">
        <v>0.0580796074594886</v>
      </c>
      <c r="N10" s="16" t="n">
        <v>0.119144237177936</v>
      </c>
    </row>
    <row r="11">
      <c r="B11" s="17" t="s">
        <v>288</v>
      </c>
      <c r="C11" s="16" t="n">
        <v>0.446553601878511</v>
      </c>
      <c r="D11" s="16" t="n">
        <v>0.455940518474524</v>
      </c>
      <c r="E11" s="16" t="n">
        <v>0.436903195221121</v>
      </c>
      <c r="F11" s="16"/>
      <c r="G11" s="16" t="n">
        <v>0.471023323614134</v>
      </c>
      <c r="H11" s="16" t="n">
        <v>0.433286823870936</v>
      </c>
      <c r="I11" s="16" t="n">
        <v>0.449231376976817</v>
      </c>
      <c r="J11" s="16"/>
      <c r="K11" s="16" t="n">
        <v>0.473525942671174</v>
      </c>
      <c r="L11" s="16" t="n">
        <v>0.409239457924622</v>
      </c>
      <c r="M11" s="16" t="n">
        <v>0.392745715584758</v>
      </c>
      <c r="N11" s="16" t="n">
        <v>0.38155115090289</v>
      </c>
    </row>
    <row r="12">
      <c r="B12" s="17" t="s">
        <v>40</v>
      </c>
      <c r="C12" s="16" t="n">
        <v>0.301734157198576</v>
      </c>
      <c r="D12" s="16" t="n">
        <v>0.34778356837649</v>
      </c>
      <c r="E12" s="16" t="n">
        <v>0.259244800344597</v>
      </c>
      <c r="F12" s="16"/>
      <c r="G12" s="16" t="n">
        <v>0.242867853558431</v>
      </c>
      <c r="H12" s="16" t="n">
        <v>0.286267359551753</v>
      </c>
      <c r="I12" s="16" t="n">
        <v>0.339372975516644</v>
      </c>
      <c r="J12" s="16"/>
      <c r="K12" s="16" t="n">
        <v>0.262231716510746</v>
      </c>
      <c r="L12" s="16" t="n">
        <v>0.368372861053479</v>
      </c>
      <c r="M12" s="16" t="n">
        <v>0.431498867146856</v>
      </c>
      <c r="N12" s="16" t="n">
        <v>0.313076670845269</v>
      </c>
    </row>
    <row r="13">
      <c r="B13" s="17" t="s">
        <v>74</v>
      </c>
      <c r="C13" s="22" t="n">
        <v>0.12649282285166</v>
      </c>
      <c r="D13" s="22" t="n">
        <v>0.107200681332404</v>
      </c>
      <c r="E13" s="22" t="n">
        <v>0.142120532978256</v>
      </c>
      <c r="F13" s="22"/>
      <c r="G13" s="22" t="n">
        <v>0.141086518906131</v>
      </c>
      <c r="H13" s="22" t="n">
        <v>0.137867291883667</v>
      </c>
      <c r="I13" s="22" t="n">
        <v>0.110147041304204</v>
      </c>
      <c r="J13" s="22"/>
      <c r="K13" s="22" t="n">
        <v>0.128954903477666</v>
      </c>
      <c r="L13" s="22" t="n">
        <v>0.127559008300785</v>
      </c>
      <c r="M13" s="22" t="n">
        <v>0.0984782049906125</v>
      </c>
      <c r="N13" s="22" t="n">
        <v>0.144354210585449</v>
      </c>
    </row>
    <row r="14">
      <c r="B14" s="18"/>
    </row>
    <row r="15">
      <c r="B15" t="s">
        <v>42</v>
      </c>
    </row>
    <row r="16">
      <c r="B16" t="s">
        <v>43</v>
      </c>
    </row>
    <row r="18">
      <c r="B18" s="9" t="str">
        <f>=HYPERLINK("#'Contents'!A1", "Return to Contents")</f>
      </c>
    </row>
  </sheetData>
  <mergeCells count="4">
    <mergeCell ref="D5:E5"/>
    <mergeCell ref="G5:I5"/>
    <mergeCell ref="K5:N5"/>
    <mergeCell ref="D2:M2"/>
  </mergeCells>
  <pageMargins left="0.7" right="0.7" top="0.75" bottom="0.75" header="0.3" footer="0.3"/>
  <pageSetup paperSize="9" orientation="portrait" horizontalDpi="300" verticalDpi="300" r:id="rId2"/>
  <drawing r:id="rId1"/>
</worksheet>
</file>

<file path=docProps/app.xml><?xml version="1.0" encoding="utf-8"?>
<Properties xmlns="http://schemas.openxmlformats.org/officeDocument/2006/extended-properties" xmlns:vt="http://schemas.openxmlformats.org/officeDocument/2006/docPropsVTypes">
  <Application>Microsoft Excel</Applicat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creator>sebwr</dc:creator>
  <cp:lastModifiedBy>sebwr</cp:lastModifiedBy>
  <dcterms:created xsi:type="dcterms:W3CDTF">2024-04-29T14:42:06Z</dcterms:created>
</coreProperties>
</file>